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2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3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4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5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PDEA\Projects\Enforceable Agreements\!_JLEO publication submission\Remaining tables directly from the LatentGOLD output\"/>
    </mc:Choice>
  </mc:AlternateContent>
  <xr:revisionPtr revIDLastSave="0" documentId="13_ncr:1_{CB68E17B-410D-4596-BBC2-C76D72CE9F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D2b" sheetId="39" r:id="rId1"/>
    <sheet name="Figure D1b and D6-customers" sheetId="2" r:id="rId2"/>
    <sheet name="Figure D2b-D5-customers" sheetId="32" r:id="rId3"/>
    <sheet name="a1 results" sheetId="1" r:id="rId4"/>
    <sheet name="h7a" sheetId="7" r:id="rId5"/>
    <sheet name="h30" sheetId="8" r:id="rId6"/>
    <sheet name="ASCj16" sheetId="21" r:id="rId7"/>
    <sheet name="ASCj19" sheetId="49" r:id="rId8"/>
    <sheet name="sector_3" sheetId="22" r:id="rId9"/>
    <sheet name="isic" sheetId="52" r:id="rId10"/>
    <sheet name="mgmt" sheetId="30" r:id="rId11"/>
    <sheet name="b7" sheetId="18" r:id="rId12"/>
    <sheet name="size4" sheetId="9" r:id="rId13"/>
    <sheet name="Age cont" sheetId="6" r:id="rId14"/>
    <sheet name="b2a" sheetId="12" r:id="rId15"/>
    <sheet name="car7" sheetId="16" r:id="rId16"/>
    <sheet name="tr16" sheetId="28" r:id="rId17"/>
    <sheet name="b4a" sheetId="17" r:id="rId18"/>
    <sheet name="gend4" sheetId="26" r:id="rId19"/>
    <sheet name="e1" sheetId="19" r:id="rId20"/>
    <sheet name="a7" sheetId="36" r:id="rId21"/>
    <sheet name="b1" sheetId="37" r:id="rId22"/>
    <sheet name="lform3" sheetId="38" r:id="rId23"/>
    <sheet name="shareholding" sheetId="47" r:id="rId24"/>
    <sheet name="ASCd16" sheetId="4" r:id="rId25"/>
    <sheet name="graft2 exp" sheetId="34" r:id="rId26"/>
    <sheet name="graft3 exp" sheetId="35" r:id="rId27"/>
    <sheet name="crime1" sheetId="25" r:id="rId28"/>
  </sheets>
  <definedNames>
    <definedName name="_xlnm._FilterDatabase" localSheetId="2" hidden="1">'Figure D2b-D5-customers'!#REF!</definedName>
    <definedName name="solver_typ" localSheetId="2" hidden="1">2</definedName>
    <definedName name="solver_typ" localSheetId="0" hidden="1">2</definedName>
    <definedName name="solver_ver" localSheetId="2" hidden="1">17</definedName>
    <definedName name="solver_ver" localSheetId="0" hidden="1">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" i="39" l="1"/>
  <c r="U10" i="39"/>
  <c r="U5" i="39"/>
  <c r="U23" i="39"/>
  <c r="U21" i="39"/>
  <c r="U11" i="39"/>
  <c r="P9" i="39"/>
  <c r="P7" i="39"/>
  <c r="P17" i="39"/>
  <c r="P24" i="39"/>
  <c r="P13" i="39"/>
  <c r="P22" i="39"/>
  <c r="K3" i="39"/>
  <c r="K8" i="39"/>
  <c r="K15" i="39"/>
  <c r="K18" i="39"/>
  <c r="K19" i="39"/>
  <c r="K25" i="39"/>
  <c r="J29" i="39"/>
  <c r="S20" i="39" s="1"/>
  <c r="EO10" i="32"/>
  <c r="EP10" i="32"/>
  <c r="EQ10" i="32"/>
  <c r="ER10" i="32"/>
  <c r="ES10" i="32"/>
  <c r="ET10" i="32"/>
  <c r="EU10" i="32"/>
  <c r="EV10" i="32"/>
  <c r="EW10" i="32"/>
  <c r="EO11" i="32"/>
  <c r="EP11" i="32"/>
  <c r="EQ11" i="32"/>
  <c r="ER11" i="32"/>
  <c r="ES11" i="32"/>
  <c r="ET11" i="32"/>
  <c r="EU11" i="32"/>
  <c r="EV11" i="32"/>
  <c r="EW11" i="32"/>
  <c r="EO12" i="32"/>
  <c r="EP12" i="32"/>
  <c r="EQ12" i="32"/>
  <c r="ER12" i="32"/>
  <c r="ES12" i="32"/>
  <c r="ET12" i="32"/>
  <c r="EU12" i="32"/>
  <c r="EV12" i="32"/>
  <c r="EW12" i="32"/>
  <c r="EO13" i="32"/>
  <c r="EP13" i="32"/>
  <c r="EQ13" i="32"/>
  <c r="ER13" i="32"/>
  <c r="ES13" i="32"/>
  <c r="ET13" i="32"/>
  <c r="EU13" i="32"/>
  <c r="EV13" i="32"/>
  <c r="EW13" i="32"/>
  <c r="EO14" i="32"/>
  <c r="EP14" i="32"/>
  <c r="EQ14" i="32"/>
  <c r="ER14" i="32"/>
  <c r="ES14" i="32"/>
  <c r="ET14" i="32"/>
  <c r="EU14" i="32"/>
  <c r="EV14" i="32"/>
  <c r="EW14" i="32"/>
  <c r="EO15" i="32"/>
  <c r="EP15" i="32"/>
  <c r="EQ15" i="32"/>
  <c r="ER15" i="32"/>
  <c r="ES15" i="32"/>
  <c r="ET15" i="32"/>
  <c r="EU15" i="32"/>
  <c r="EV15" i="32"/>
  <c r="EW15" i="32"/>
  <c r="EO16" i="32"/>
  <c r="EP16" i="32"/>
  <c r="EQ16" i="32"/>
  <c r="ER16" i="32"/>
  <c r="ES16" i="32"/>
  <c r="ET16" i="32"/>
  <c r="EU16" i="32"/>
  <c r="EV16" i="32"/>
  <c r="EW16" i="32"/>
  <c r="EO17" i="32"/>
  <c r="EP17" i="32"/>
  <c r="EQ17" i="32"/>
  <c r="ER17" i="32"/>
  <c r="ES17" i="32"/>
  <c r="ET17" i="32"/>
  <c r="EU17" i="32"/>
  <c r="EV17" i="32"/>
  <c r="EW17" i="32"/>
  <c r="EO18" i="32"/>
  <c r="EP18" i="32"/>
  <c r="EQ18" i="32"/>
  <c r="ER18" i="32"/>
  <c r="ES18" i="32"/>
  <c r="ET18" i="32"/>
  <c r="EU18" i="32"/>
  <c r="EV18" i="32"/>
  <c r="EW18" i="32"/>
  <c r="EO19" i="32"/>
  <c r="EP19" i="32"/>
  <c r="EQ19" i="32"/>
  <c r="ER19" i="32"/>
  <c r="ES19" i="32"/>
  <c r="ET19" i="32"/>
  <c r="EU19" i="32"/>
  <c r="EV19" i="32"/>
  <c r="EW19" i="32"/>
  <c r="EO20" i="32"/>
  <c r="EP20" i="32"/>
  <c r="EQ20" i="32"/>
  <c r="ER20" i="32"/>
  <c r="ES20" i="32"/>
  <c r="ET20" i="32"/>
  <c r="EU20" i="32"/>
  <c r="EV20" i="32"/>
  <c r="EW20" i="32"/>
  <c r="EO21" i="32"/>
  <c r="EP21" i="32"/>
  <c r="EQ21" i="32"/>
  <c r="ER21" i="32"/>
  <c r="ES21" i="32"/>
  <c r="ET21" i="32"/>
  <c r="EU21" i="32"/>
  <c r="EV21" i="32"/>
  <c r="EW21" i="32"/>
  <c r="EO22" i="32"/>
  <c r="EP22" i="32"/>
  <c r="EQ22" i="32"/>
  <c r="ER22" i="32"/>
  <c r="ES22" i="32"/>
  <c r="ET22" i="32"/>
  <c r="EU22" i="32"/>
  <c r="EV22" i="32"/>
  <c r="EW22" i="32"/>
  <c r="EO23" i="32"/>
  <c r="EP23" i="32"/>
  <c r="EQ23" i="32"/>
  <c r="ER23" i="32"/>
  <c r="ES23" i="32"/>
  <c r="ET23" i="32"/>
  <c r="EU23" i="32"/>
  <c r="EV23" i="32"/>
  <c r="EW23" i="32"/>
  <c r="EO24" i="32"/>
  <c r="EP24" i="32"/>
  <c r="EQ24" i="32"/>
  <c r="ER24" i="32"/>
  <c r="ES24" i="32"/>
  <c r="ET24" i="32"/>
  <c r="EU24" i="32"/>
  <c r="EV24" i="32"/>
  <c r="EW24" i="32"/>
  <c r="EO25" i="32"/>
  <c r="EP25" i="32"/>
  <c r="EQ25" i="32"/>
  <c r="ER25" i="32"/>
  <c r="ES25" i="32"/>
  <c r="ET25" i="32"/>
  <c r="EU25" i="32"/>
  <c r="EV25" i="32"/>
  <c r="EW25" i="32"/>
  <c r="EO26" i="32"/>
  <c r="EP26" i="32"/>
  <c r="EQ26" i="32"/>
  <c r="ER26" i="32"/>
  <c r="ES26" i="32"/>
  <c r="ET26" i="32"/>
  <c r="EU26" i="32"/>
  <c r="EV26" i="32"/>
  <c r="EW26" i="32"/>
  <c r="EO27" i="32"/>
  <c r="EP27" i="32"/>
  <c r="EQ27" i="32"/>
  <c r="ER27" i="32"/>
  <c r="ES27" i="32"/>
  <c r="ET27" i="32"/>
  <c r="EU27" i="32"/>
  <c r="EV27" i="32"/>
  <c r="EW27" i="32"/>
  <c r="EO28" i="32"/>
  <c r="EP28" i="32"/>
  <c r="EQ28" i="32"/>
  <c r="ER28" i="32"/>
  <c r="ES28" i="32"/>
  <c r="ET28" i="32"/>
  <c r="EU28" i="32"/>
  <c r="EV28" i="32"/>
  <c r="EW28" i="32"/>
  <c r="EO29" i="32"/>
  <c r="EP29" i="32"/>
  <c r="EQ29" i="32"/>
  <c r="ER29" i="32"/>
  <c r="ES29" i="32"/>
  <c r="ET29" i="32"/>
  <c r="EU29" i="32"/>
  <c r="EV29" i="32"/>
  <c r="EW29" i="32"/>
  <c r="EO30" i="32"/>
  <c r="EP30" i="32"/>
  <c r="EQ30" i="32"/>
  <c r="ER30" i="32"/>
  <c r="ES30" i="32"/>
  <c r="ET30" i="32"/>
  <c r="EU30" i="32"/>
  <c r="EV30" i="32"/>
  <c r="EW30" i="32"/>
  <c r="EO31" i="32"/>
  <c r="EP31" i="32"/>
  <c r="EQ31" i="32"/>
  <c r="ER31" i="32"/>
  <c r="ES31" i="32"/>
  <c r="ET31" i="32"/>
  <c r="EU31" i="32"/>
  <c r="EV31" i="32"/>
  <c r="EW31" i="32"/>
  <c r="EO32" i="32"/>
  <c r="EP32" i="32"/>
  <c r="EQ32" i="32"/>
  <c r="ER32" i="32"/>
  <c r="ES32" i="32"/>
  <c r="ET32" i="32"/>
  <c r="EU32" i="32"/>
  <c r="EV32" i="32"/>
  <c r="EW32" i="32"/>
  <c r="EO33" i="32"/>
  <c r="EP33" i="32"/>
  <c r="EQ33" i="32"/>
  <c r="ER33" i="32"/>
  <c r="ES33" i="32"/>
  <c r="ET33" i="32"/>
  <c r="EU33" i="32"/>
  <c r="EV33" i="32"/>
  <c r="EW33" i="32"/>
  <c r="EO34" i="32"/>
  <c r="EP34" i="32"/>
  <c r="EQ34" i="32"/>
  <c r="ER34" i="32"/>
  <c r="ES34" i="32"/>
  <c r="ET34" i="32"/>
  <c r="EU34" i="32"/>
  <c r="EV34" i="32"/>
  <c r="EW34" i="32"/>
  <c r="EO35" i="32"/>
  <c r="EP35" i="32"/>
  <c r="EQ35" i="32"/>
  <c r="ER35" i="32"/>
  <c r="ES35" i="32"/>
  <c r="ET35" i="32"/>
  <c r="EU35" i="32"/>
  <c r="EV35" i="32"/>
  <c r="EW35" i="32"/>
  <c r="EO36" i="32"/>
  <c r="EP36" i="32"/>
  <c r="EQ36" i="32"/>
  <c r="ER36" i="32"/>
  <c r="ES36" i="32"/>
  <c r="ET36" i="32"/>
  <c r="EU36" i="32"/>
  <c r="EV36" i="32"/>
  <c r="EW36" i="32"/>
  <c r="EO37" i="32"/>
  <c r="EP37" i="32"/>
  <c r="EQ37" i="32"/>
  <c r="ER37" i="32"/>
  <c r="ES37" i="32"/>
  <c r="ET37" i="32"/>
  <c r="EU37" i="32"/>
  <c r="EV37" i="32"/>
  <c r="EW37" i="32"/>
  <c r="EO38" i="32"/>
  <c r="EP38" i="32"/>
  <c r="EQ38" i="32"/>
  <c r="ER38" i="32"/>
  <c r="ES38" i="32"/>
  <c r="ET38" i="32"/>
  <c r="EU38" i="32"/>
  <c r="EV38" i="32"/>
  <c r="EW38" i="32"/>
  <c r="EO39" i="32"/>
  <c r="EP39" i="32"/>
  <c r="EQ39" i="32"/>
  <c r="ER39" i="32"/>
  <c r="ES39" i="32"/>
  <c r="ET39" i="32"/>
  <c r="EU39" i="32"/>
  <c r="EV39" i="32"/>
  <c r="EW39" i="32"/>
  <c r="EO40" i="32"/>
  <c r="EP40" i="32"/>
  <c r="EQ40" i="32"/>
  <c r="ER40" i="32"/>
  <c r="ES40" i="32"/>
  <c r="ET40" i="32"/>
  <c r="EU40" i="32"/>
  <c r="EV40" i="32"/>
  <c r="EW40" i="32"/>
  <c r="EO41" i="32"/>
  <c r="EP41" i="32"/>
  <c r="EQ41" i="32"/>
  <c r="ER41" i="32"/>
  <c r="ES41" i="32"/>
  <c r="ET41" i="32"/>
  <c r="EU41" i="32"/>
  <c r="EV41" i="32"/>
  <c r="EW41" i="32"/>
  <c r="EO42" i="32"/>
  <c r="EP42" i="32"/>
  <c r="EQ42" i="32"/>
  <c r="ER42" i="32"/>
  <c r="ES42" i="32"/>
  <c r="ET42" i="32"/>
  <c r="EU42" i="32"/>
  <c r="EV42" i="32"/>
  <c r="EW42" i="32"/>
  <c r="EO43" i="32"/>
  <c r="EP43" i="32"/>
  <c r="EQ43" i="32"/>
  <c r="ER43" i="32"/>
  <c r="ES43" i="32"/>
  <c r="ET43" i="32"/>
  <c r="EU43" i="32"/>
  <c r="EV43" i="32"/>
  <c r="EW43" i="32"/>
  <c r="EO44" i="32"/>
  <c r="EP44" i="32"/>
  <c r="EQ44" i="32"/>
  <c r="ER44" i="32"/>
  <c r="ES44" i="32"/>
  <c r="ET44" i="32"/>
  <c r="EU44" i="32"/>
  <c r="EV44" i="32"/>
  <c r="EW44" i="32"/>
  <c r="EO45" i="32"/>
  <c r="EP45" i="32"/>
  <c r="EQ45" i="32"/>
  <c r="ER45" i="32"/>
  <c r="ES45" i="32"/>
  <c r="ET45" i="32"/>
  <c r="EU45" i="32"/>
  <c r="EV45" i="32"/>
  <c r="EW45" i="32"/>
  <c r="EO46" i="32"/>
  <c r="EP46" i="32"/>
  <c r="EQ46" i="32"/>
  <c r="ER46" i="32"/>
  <c r="ES46" i="32"/>
  <c r="ET46" i="32"/>
  <c r="EU46" i="32"/>
  <c r="EV46" i="32"/>
  <c r="EW46" i="32"/>
  <c r="EO47" i="32"/>
  <c r="EP47" i="32"/>
  <c r="EQ47" i="32"/>
  <c r="ER47" i="32"/>
  <c r="ES47" i="32"/>
  <c r="ET47" i="32"/>
  <c r="EU47" i="32"/>
  <c r="EV47" i="32"/>
  <c r="EW47" i="32"/>
  <c r="EO48" i="32"/>
  <c r="EP48" i="32"/>
  <c r="EQ48" i="32"/>
  <c r="ER48" i="32"/>
  <c r="ES48" i="32"/>
  <c r="ET48" i="32"/>
  <c r="EU48" i="32"/>
  <c r="EV48" i="32"/>
  <c r="EW48" i="32"/>
  <c r="EO49" i="32"/>
  <c r="EP49" i="32"/>
  <c r="EQ49" i="32"/>
  <c r="ER49" i="32"/>
  <c r="ES49" i="32"/>
  <c r="ET49" i="32"/>
  <c r="EU49" i="32"/>
  <c r="EV49" i="32"/>
  <c r="EW49" i="32"/>
  <c r="EO50" i="32"/>
  <c r="EP50" i="32"/>
  <c r="EQ50" i="32"/>
  <c r="ER50" i="32"/>
  <c r="ES50" i="32"/>
  <c r="ET50" i="32"/>
  <c r="EU50" i="32"/>
  <c r="EV50" i="32"/>
  <c r="EW50" i="32"/>
  <c r="EO51" i="32"/>
  <c r="EP51" i="32"/>
  <c r="EQ51" i="32"/>
  <c r="ER51" i="32"/>
  <c r="ES51" i="32"/>
  <c r="ET51" i="32"/>
  <c r="EU51" i="32"/>
  <c r="EV51" i="32"/>
  <c r="EW51" i="32"/>
  <c r="EO52" i="32"/>
  <c r="EP52" i="32"/>
  <c r="EQ52" i="32"/>
  <c r="ER52" i="32"/>
  <c r="ES52" i="32"/>
  <c r="ET52" i="32"/>
  <c r="EU52" i="32"/>
  <c r="EV52" i="32"/>
  <c r="EW52" i="32"/>
  <c r="EO53" i="32"/>
  <c r="EP53" i="32"/>
  <c r="EQ53" i="32"/>
  <c r="ER53" i="32"/>
  <c r="ES53" i="32"/>
  <c r="ET53" i="32"/>
  <c r="EU53" i="32"/>
  <c r="EV53" i="32"/>
  <c r="EW53" i="32"/>
  <c r="EO54" i="32"/>
  <c r="EP54" i="32"/>
  <c r="EQ54" i="32"/>
  <c r="ER54" i="32"/>
  <c r="ES54" i="32"/>
  <c r="ET54" i="32"/>
  <c r="EU54" i="32"/>
  <c r="EV54" i="32"/>
  <c r="EW54" i="32"/>
  <c r="EO55" i="32"/>
  <c r="EP55" i="32"/>
  <c r="EQ55" i="32"/>
  <c r="ER55" i="32"/>
  <c r="ES55" i="32"/>
  <c r="ET55" i="32"/>
  <c r="EU55" i="32"/>
  <c r="EV55" i="32"/>
  <c r="EW55" i="32"/>
  <c r="EO56" i="32"/>
  <c r="EP56" i="32"/>
  <c r="EQ56" i="32"/>
  <c r="ER56" i="32"/>
  <c r="ES56" i="32"/>
  <c r="ET56" i="32"/>
  <c r="EU56" i="32"/>
  <c r="EV56" i="32"/>
  <c r="EW56" i="32"/>
  <c r="EO57" i="32"/>
  <c r="EP57" i="32"/>
  <c r="EQ57" i="32"/>
  <c r="ER57" i="32"/>
  <c r="ES57" i="32"/>
  <c r="ET57" i="32"/>
  <c r="EU57" i="32"/>
  <c r="EV57" i="32"/>
  <c r="EW57" i="32"/>
  <c r="EO58" i="32"/>
  <c r="EP58" i="32"/>
  <c r="EQ58" i="32"/>
  <c r="ER58" i="32"/>
  <c r="ES58" i="32"/>
  <c r="ET58" i="32"/>
  <c r="EU58" i="32"/>
  <c r="EV58" i="32"/>
  <c r="EW58" i="32"/>
  <c r="EO59" i="32"/>
  <c r="EP59" i="32"/>
  <c r="EQ59" i="32"/>
  <c r="ER59" i="32"/>
  <c r="ES59" i="32"/>
  <c r="ET59" i="32"/>
  <c r="EU59" i="32"/>
  <c r="EV59" i="32"/>
  <c r="EW59" i="32"/>
  <c r="EO60" i="32"/>
  <c r="EP60" i="32"/>
  <c r="EQ60" i="32"/>
  <c r="ER60" i="32"/>
  <c r="ES60" i="32"/>
  <c r="ET60" i="32"/>
  <c r="EU60" i="32"/>
  <c r="EV60" i="32"/>
  <c r="EW60" i="32"/>
  <c r="EO61" i="32"/>
  <c r="EP61" i="32"/>
  <c r="EQ61" i="32"/>
  <c r="ER61" i="32"/>
  <c r="ES61" i="32"/>
  <c r="ET61" i="32"/>
  <c r="EU61" i="32"/>
  <c r="EV61" i="32"/>
  <c r="EW61" i="32"/>
  <c r="EO62" i="32"/>
  <c r="EP62" i="32"/>
  <c r="EQ62" i="32"/>
  <c r="ER62" i="32"/>
  <c r="ES62" i="32"/>
  <c r="ET62" i="32"/>
  <c r="EU62" i="32"/>
  <c r="EV62" i="32"/>
  <c r="EW62" i="32"/>
  <c r="EO63" i="32"/>
  <c r="EP63" i="32"/>
  <c r="EQ63" i="32"/>
  <c r="ER63" i="32"/>
  <c r="ES63" i="32"/>
  <c r="ET63" i="32"/>
  <c r="EU63" i="32"/>
  <c r="EV63" i="32"/>
  <c r="EW63" i="32"/>
  <c r="EO64" i="32"/>
  <c r="EP64" i="32"/>
  <c r="EQ64" i="32"/>
  <c r="ER64" i="32"/>
  <c r="ES64" i="32"/>
  <c r="ET64" i="32"/>
  <c r="EU64" i="32"/>
  <c r="EV64" i="32"/>
  <c r="EW64" i="32"/>
  <c r="EO65" i="32"/>
  <c r="EP65" i="32"/>
  <c r="EQ65" i="32"/>
  <c r="ER65" i="32"/>
  <c r="ES65" i="32"/>
  <c r="ET65" i="32"/>
  <c r="EU65" i="32"/>
  <c r="EV65" i="32"/>
  <c r="EW65" i="32"/>
  <c r="EO66" i="32"/>
  <c r="EP66" i="32"/>
  <c r="EQ66" i="32"/>
  <c r="ER66" i="32"/>
  <c r="ES66" i="32"/>
  <c r="ET66" i="32"/>
  <c r="EU66" i="32"/>
  <c r="EV66" i="32"/>
  <c r="EW66" i="32"/>
  <c r="EO67" i="32"/>
  <c r="EP67" i="32"/>
  <c r="EQ67" i="32"/>
  <c r="ER67" i="32"/>
  <c r="ES67" i="32"/>
  <c r="ET67" i="32"/>
  <c r="EU67" i="32"/>
  <c r="EV67" i="32"/>
  <c r="EW67" i="32"/>
  <c r="EO68" i="32"/>
  <c r="EP68" i="32"/>
  <c r="EQ68" i="32"/>
  <c r="ER68" i="32"/>
  <c r="ES68" i="32"/>
  <c r="ET68" i="32"/>
  <c r="EU68" i="32"/>
  <c r="EV68" i="32"/>
  <c r="EW68" i="32"/>
  <c r="EO69" i="32"/>
  <c r="EP69" i="32"/>
  <c r="EQ69" i="32"/>
  <c r="ER69" i="32"/>
  <c r="ES69" i="32"/>
  <c r="ET69" i="32"/>
  <c r="EU69" i="32"/>
  <c r="EV69" i="32"/>
  <c r="EW69" i="32"/>
  <c r="EO70" i="32"/>
  <c r="EP70" i="32"/>
  <c r="EQ70" i="32"/>
  <c r="ER70" i="32"/>
  <c r="ES70" i="32"/>
  <c r="ET70" i="32"/>
  <c r="EU70" i="32"/>
  <c r="EV70" i="32"/>
  <c r="EW70" i="32"/>
  <c r="EO71" i="32"/>
  <c r="EP71" i="32"/>
  <c r="EQ71" i="32"/>
  <c r="ER71" i="32"/>
  <c r="ES71" i="32"/>
  <c r="ET71" i="32"/>
  <c r="EU71" i="32"/>
  <c r="EV71" i="32"/>
  <c r="EW71" i="32"/>
  <c r="EO72" i="32"/>
  <c r="EP72" i="32"/>
  <c r="EQ72" i="32"/>
  <c r="ER72" i="32"/>
  <c r="ES72" i="32"/>
  <c r="ET72" i="32"/>
  <c r="EU72" i="32"/>
  <c r="EV72" i="32"/>
  <c r="EW72" i="32"/>
  <c r="EO73" i="32"/>
  <c r="EP73" i="32"/>
  <c r="EQ73" i="32"/>
  <c r="ER73" i="32"/>
  <c r="ES73" i="32"/>
  <c r="ET73" i="32"/>
  <c r="EU73" i="32"/>
  <c r="EV73" i="32"/>
  <c r="EW73" i="32"/>
  <c r="EO74" i="32"/>
  <c r="EP74" i="32"/>
  <c r="EQ74" i="32"/>
  <c r="ER74" i="32"/>
  <c r="ES74" i="32"/>
  <c r="ET74" i="32"/>
  <c r="EU74" i="32"/>
  <c r="EV74" i="32"/>
  <c r="EW74" i="32"/>
  <c r="EO75" i="32"/>
  <c r="EP75" i="32"/>
  <c r="EQ75" i="32"/>
  <c r="ER75" i="32"/>
  <c r="ES75" i="32"/>
  <c r="ET75" i="32"/>
  <c r="EU75" i="32"/>
  <c r="EV75" i="32"/>
  <c r="EW75" i="32"/>
  <c r="EO76" i="32"/>
  <c r="EP76" i="32"/>
  <c r="EQ76" i="32"/>
  <c r="ER76" i="32"/>
  <c r="ES76" i="32"/>
  <c r="ET76" i="32"/>
  <c r="EU76" i="32"/>
  <c r="EV76" i="32"/>
  <c r="EW76" i="32"/>
  <c r="EO77" i="32"/>
  <c r="EP77" i="32"/>
  <c r="EQ77" i="32"/>
  <c r="ER77" i="32"/>
  <c r="ES77" i="32"/>
  <c r="ET77" i="32"/>
  <c r="EU77" i="32"/>
  <c r="EV77" i="32"/>
  <c r="EW77" i="32"/>
  <c r="EO78" i="32"/>
  <c r="EP78" i="32"/>
  <c r="EQ78" i="32"/>
  <c r="ER78" i="32"/>
  <c r="ES78" i="32"/>
  <c r="ET78" i="32"/>
  <c r="EU78" i="32"/>
  <c r="EV78" i="32"/>
  <c r="EW78" i="32"/>
  <c r="EO79" i="32"/>
  <c r="EP79" i="32"/>
  <c r="EQ79" i="32"/>
  <c r="ER79" i="32"/>
  <c r="ES79" i="32"/>
  <c r="ET79" i="32"/>
  <c r="EU79" i="32"/>
  <c r="EV79" i="32"/>
  <c r="EW79" i="32"/>
  <c r="EO80" i="32"/>
  <c r="EP80" i="32"/>
  <c r="EQ80" i="32"/>
  <c r="ER80" i="32"/>
  <c r="ES80" i="32"/>
  <c r="ET80" i="32"/>
  <c r="EU80" i="32"/>
  <c r="EV80" i="32"/>
  <c r="EW80" i="32"/>
  <c r="EO81" i="32"/>
  <c r="EP81" i="32"/>
  <c r="EQ81" i="32"/>
  <c r="ER81" i="32"/>
  <c r="ES81" i="32"/>
  <c r="ET81" i="32"/>
  <c r="EU81" i="32"/>
  <c r="EV81" i="32"/>
  <c r="EW81" i="32"/>
  <c r="EO82" i="32"/>
  <c r="EP82" i="32"/>
  <c r="EQ82" i="32"/>
  <c r="ER82" i="32"/>
  <c r="ES82" i="32"/>
  <c r="ET82" i="32"/>
  <c r="EU82" i="32"/>
  <c r="EV82" i="32"/>
  <c r="EW82" i="32"/>
  <c r="EO83" i="32"/>
  <c r="EP83" i="32"/>
  <c r="EQ83" i="32"/>
  <c r="ER83" i="32"/>
  <c r="ES83" i="32"/>
  <c r="ET83" i="32"/>
  <c r="EU83" i="32"/>
  <c r="EV83" i="32"/>
  <c r="EW83" i="32"/>
  <c r="EO84" i="32"/>
  <c r="EP84" i="32"/>
  <c r="EQ84" i="32"/>
  <c r="ER84" i="32"/>
  <c r="ES84" i="32"/>
  <c r="ET84" i="32"/>
  <c r="EU84" i="32"/>
  <c r="EV84" i="32"/>
  <c r="EW84" i="32"/>
  <c r="EO85" i="32"/>
  <c r="EP85" i="32"/>
  <c r="EQ85" i="32"/>
  <c r="ER85" i="32"/>
  <c r="ES85" i="32"/>
  <c r="ET85" i="32"/>
  <c r="EU85" i="32"/>
  <c r="EV85" i="32"/>
  <c r="EW85" i="32"/>
  <c r="EO86" i="32"/>
  <c r="EP86" i="32"/>
  <c r="EQ86" i="32"/>
  <c r="ER86" i="32"/>
  <c r="ES86" i="32"/>
  <c r="ET86" i="32"/>
  <c r="EU86" i="32"/>
  <c r="EV86" i="32"/>
  <c r="EW86" i="32"/>
  <c r="EO87" i="32"/>
  <c r="EP87" i="32"/>
  <c r="EQ87" i="32"/>
  <c r="ER87" i="32"/>
  <c r="ES87" i="32"/>
  <c r="ET87" i="32"/>
  <c r="EU87" i="32"/>
  <c r="EV87" i="32"/>
  <c r="EW87" i="32"/>
  <c r="EO88" i="32"/>
  <c r="EP88" i="32"/>
  <c r="EQ88" i="32"/>
  <c r="ER88" i="32"/>
  <c r="ES88" i="32"/>
  <c r="ET88" i="32"/>
  <c r="EU88" i="32"/>
  <c r="EV88" i="32"/>
  <c r="EW88" i="32"/>
  <c r="EO89" i="32"/>
  <c r="EP89" i="32"/>
  <c r="EQ89" i="32"/>
  <c r="ER89" i="32"/>
  <c r="ES89" i="32"/>
  <c r="ET89" i="32"/>
  <c r="EU89" i="32"/>
  <c r="EV89" i="32"/>
  <c r="EW89" i="32"/>
  <c r="EO90" i="32"/>
  <c r="EP90" i="32"/>
  <c r="EQ90" i="32"/>
  <c r="ER90" i="32"/>
  <c r="ES90" i="32"/>
  <c r="ET90" i="32"/>
  <c r="EU90" i="32"/>
  <c r="EV90" i="32"/>
  <c r="EW90" i="32"/>
  <c r="EO91" i="32"/>
  <c r="EP91" i="32"/>
  <c r="EQ91" i="32"/>
  <c r="ER91" i="32"/>
  <c r="ES91" i="32"/>
  <c r="ET91" i="32"/>
  <c r="EU91" i="32"/>
  <c r="EV91" i="32"/>
  <c r="EW91" i="32"/>
  <c r="EO92" i="32"/>
  <c r="EP92" i="32"/>
  <c r="EQ92" i="32"/>
  <c r="ER92" i="32"/>
  <c r="ES92" i="32"/>
  <c r="ET92" i="32"/>
  <c r="EU92" i="32"/>
  <c r="EV92" i="32"/>
  <c r="EW92" i="32"/>
  <c r="EO93" i="32"/>
  <c r="EP93" i="32"/>
  <c r="EQ93" i="32"/>
  <c r="ER93" i="32"/>
  <c r="ES93" i="32"/>
  <c r="ET93" i="32"/>
  <c r="EU93" i="32"/>
  <c r="EV93" i="32"/>
  <c r="EW93" i="32"/>
  <c r="EO94" i="32"/>
  <c r="EP94" i="32"/>
  <c r="EQ94" i="32"/>
  <c r="ER94" i="32"/>
  <c r="ES94" i="32"/>
  <c r="ET94" i="32"/>
  <c r="EU94" i="32"/>
  <c r="EV94" i="32"/>
  <c r="EW94" i="32"/>
  <c r="EO95" i="32"/>
  <c r="EP95" i="32"/>
  <c r="EQ95" i="32"/>
  <c r="ER95" i="32"/>
  <c r="ES95" i="32"/>
  <c r="ET95" i="32"/>
  <c r="EU95" i="32"/>
  <c r="EV95" i="32"/>
  <c r="EW95" i="32"/>
  <c r="EO96" i="32"/>
  <c r="EP96" i="32"/>
  <c r="EQ96" i="32"/>
  <c r="ER96" i="32"/>
  <c r="ES96" i="32"/>
  <c r="ET96" i="32"/>
  <c r="EU96" i="32"/>
  <c r="EV96" i="32"/>
  <c r="EW96" i="32"/>
  <c r="EO97" i="32"/>
  <c r="EP97" i="32"/>
  <c r="EQ97" i="32"/>
  <c r="ER97" i="32"/>
  <c r="ES97" i="32"/>
  <c r="ET97" i="32"/>
  <c r="EU97" i="32"/>
  <c r="EV97" i="32"/>
  <c r="EW97" i="32"/>
  <c r="EO98" i="32"/>
  <c r="EP98" i="32"/>
  <c r="EQ98" i="32"/>
  <c r="ER98" i="32"/>
  <c r="ES98" i="32"/>
  <c r="ET98" i="32"/>
  <c r="EU98" i="32"/>
  <c r="EV98" i="32"/>
  <c r="EW98" i="32"/>
  <c r="EO99" i="32"/>
  <c r="EP99" i="32"/>
  <c r="EQ99" i="32"/>
  <c r="ER99" i="32"/>
  <c r="ES99" i="32"/>
  <c r="ET99" i="32"/>
  <c r="EU99" i="32"/>
  <c r="EV99" i="32"/>
  <c r="EW99" i="32"/>
  <c r="EO100" i="32"/>
  <c r="EP100" i="32"/>
  <c r="EQ100" i="32"/>
  <c r="ER100" i="32"/>
  <c r="ES100" i="32"/>
  <c r="ET100" i="32"/>
  <c r="EU100" i="32"/>
  <c r="EV100" i="32"/>
  <c r="EW100" i="32"/>
  <c r="EO101" i="32"/>
  <c r="EP101" i="32"/>
  <c r="EQ101" i="32"/>
  <c r="ER101" i="32"/>
  <c r="ES101" i="32"/>
  <c r="ET101" i="32"/>
  <c r="EU101" i="32"/>
  <c r="EV101" i="32"/>
  <c r="EW101" i="32"/>
  <c r="EO102" i="32"/>
  <c r="EP102" i="32"/>
  <c r="EQ102" i="32"/>
  <c r="ER102" i="32"/>
  <c r="ES102" i="32"/>
  <c r="ET102" i="32"/>
  <c r="EU102" i="32"/>
  <c r="EV102" i="32"/>
  <c r="EW102" i="32"/>
  <c r="EO103" i="32"/>
  <c r="EP103" i="32"/>
  <c r="EQ103" i="32"/>
  <c r="ER103" i="32"/>
  <c r="ES103" i="32"/>
  <c r="ET103" i="32"/>
  <c r="EU103" i="32"/>
  <c r="EV103" i="32"/>
  <c r="EW103" i="32"/>
  <c r="EO104" i="32"/>
  <c r="EP104" i="32"/>
  <c r="EQ104" i="32"/>
  <c r="ER104" i="32"/>
  <c r="ES104" i="32"/>
  <c r="ET104" i="32"/>
  <c r="EU104" i="32"/>
  <c r="EV104" i="32"/>
  <c r="EW104" i="32"/>
  <c r="EO105" i="32"/>
  <c r="EP105" i="32"/>
  <c r="EQ105" i="32"/>
  <c r="ER105" i="32"/>
  <c r="ES105" i="32"/>
  <c r="ET105" i="32"/>
  <c r="EU105" i="32"/>
  <c r="EV105" i="32"/>
  <c r="EW105" i="32"/>
  <c r="EO106" i="32"/>
  <c r="EP106" i="32"/>
  <c r="EQ106" i="32"/>
  <c r="ER106" i="32"/>
  <c r="ES106" i="32"/>
  <c r="ET106" i="32"/>
  <c r="EU106" i="32"/>
  <c r="EV106" i="32"/>
  <c r="EW106" i="32"/>
  <c r="EO107" i="32"/>
  <c r="EP107" i="32"/>
  <c r="EQ107" i="32"/>
  <c r="ER107" i="32"/>
  <c r="ES107" i="32"/>
  <c r="ET107" i="32"/>
  <c r="EU107" i="32"/>
  <c r="EV107" i="32"/>
  <c r="EW107" i="32"/>
  <c r="EO108" i="32"/>
  <c r="EP108" i="32"/>
  <c r="EQ108" i="32"/>
  <c r="ER108" i="32"/>
  <c r="ES108" i="32"/>
  <c r="ET108" i="32"/>
  <c r="EU108" i="32"/>
  <c r="EV108" i="32"/>
  <c r="EW108" i="32"/>
  <c r="EO109" i="32"/>
  <c r="EP109" i="32"/>
  <c r="EQ109" i="32"/>
  <c r="ER109" i="32"/>
  <c r="ES109" i="32"/>
  <c r="ET109" i="32"/>
  <c r="EU109" i="32"/>
  <c r="EV109" i="32"/>
  <c r="EW109" i="32"/>
  <c r="EO110" i="32"/>
  <c r="EP110" i="32"/>
  <c r="EQ110" i="32"/>
  <c r="ER110" i="32"/>
  <c r="ES110" i="32"/>
  <c r="ET110" i="32"/>
  <c r="EU110" i="32"/>
  <c r="EV110" i="32"/>
  <c r="EW110" i="32"/>
  <c r="EO111" i="32"/>
  <c r="EP111" i="32"/>
  <c r="EQ111" i="32"/>
  <c r="ER111" i="32"/>
  <c r="ES111" i="32"/>
  <c r="ET111" i="32"/>
  <c r="EU111" i="32"/>
  <c r="EV111" i="32"/>
  <c r="EW111" i="32"/>
  <c r="EO112" i="32"/>
  <c r="EP112" i="32"/>
  <c r="EQ112" i="32"/>
  <c r="ER112" i="32"/>
  <c r="ES112" i="32"/>
  <c r="ET112" i="32"/>
  <c r="EU112" i="32"/>
  <c r="EV112" i="32"/>
  <c r="EW112" i="32"/>
  <c r="EO113" i="32"/>
  <c r="EP113" i="32"/>
  <c r="EQ113" i="32"/>
  <c r="ER113" i="32"/>
  <c r="ES113" i="32"/>
  <c r="ET113" i="32"/>
  <c r="EU113" i="32"/>
  <c r="EV113" i="32"/>
  <c r="EW113" i="32"/>
  <c r="EO114" i="32"/>
  <c r="EP114" i="32"/>
  <c r="EQ114" i="32"/>
  <c r="ER114" i="32"/>
  <c r="ES114" i="32"/>
  <c r="ET114" i="32"/>
  <c r="EU114" i="32"/>
  <c r="EV114" i="32"/>
  <c r="EW114" i="32"/>
  <c r="EO115" i="32"/>
  <c r="EP115" i="32"/>
  <c r="EQ115" i="32"/>
  <c r="ER115" i="32"/>
  <c r="ES115" i="32"/>
  <c r="ET115" i="32"/>
  <c r="EU115" i="32"/>
  <c r="EV115" i="32"/>
  <c r="EW115" i="32"/>
  <c r="EO116" i="32"/>
  <c r="EP116" i="32"/>
  <c r="EQ116" i="32"/>
  <c r="ER116" i="32"/>
  <c r="ES116" i="32"/>
  <c r="ET116" i="32"/>
  <c r="EU116" i="32"/>
  <c r="EV116" i="32"/>
  <c r="EW116" i="32"/>
  <c r="EO117" i="32"/>
  <c r="EP117" i="32"/>
  <c r="EQ117" i="32"/>
  <c r="ER117" i="32"/>
  <c r="ES117" i="32"/>
  <c r="ET117" i="32"/>
  <c r="EU117" i="32"/>
  <c r="EV117" i="32"/>
  <c r="EW117" i="32"/>
  <c r="EO118" i="32"/>
  <c r="EP118" i="32"/>
  <c r="EQ118" i="32"/>
  <c r="ER118" i="32"/>
  <c r="ES118" i="32"/>
  <c r="ET118" i="32"/>
  <c r="EU118" i="32"/>
  <c r="EV118" i="32"/>
  <c r="EW118" i="32"/>
  <c r="EO119" i="32"/>
  <c r="EP119" i="32"/>
  <c r="EQ119" i="32"/>
  <c r="ER119" i="32"/>
  <c r="ES119" i="32"/>
  <c r="ET119" i="32"/>
  <c r="EU119" i="32"/>
  <c r="EV119" i="32"/>
  <c r="EW119" i="32"/>
  <c r="EO120" i="32"/>
  <c r="EP120" i="32"/>
  <c r="EQ120" i="32"/>
  <c r="ER120" i="32"/>
  <c r="ES120" i="32"/>
  <c r="ET120" i="32"/>
  <c r="EU120" i="32"/>
  <c r="EV120" i="32"/>
  <c r="EW120" i="32"/>
  <c r="EO121" i="32"/>
  <c r="EP121" i="32"/>
  <c r="EQ121" i="32"/>
  <c r="ER121" i="32"/>
  <c r="ES121" i="32"/>
  <c r="ET121" i="32"/>
  <c r="EU121" i="32"/>
  <c r="EV121" i="32"/>
  <c r="EW121" i="32"/>
  <c r="EO122" i="32"/>
  <c r="EP122" i="32"/>
  <c r="EQ122" i="32"/>
  <c r="ER122" i="32"/>
  <c r="ES122" i="32"/>
  <c r="ET122" i="32"/>
  <c r="EU122" i="32"/>
  <c r="EV122" i="32"/>
  <c r="EW122" i="32"/>
  <c r="EO123" i="32"/>
  <c r="EP123" i="32"/>
  <c r="EQ123" i="32"/>
  <c r="ER123" i="32"/>
  <c r="ES123" i="32"/>
  <c r="ET123" i="32"/>
  <c r="EU123" i="32"/>
  <c r="EV123" i="32"/>
  <c r="EW123" i="32"/>
  <c r="EO124" i="32"/>
  <c r="EP124" i="32"/>
  <c r="EQ124" i="32"/>
  <c r="ER124" i="32"/>
  <c r="ES124" i="32"/>
  <c r="ET124" i="32"/>
  <c r="EU124" i="32"/>
  <c r="EV124" i="32"/>
  <c r="EW124" i="32"/>
  <c r="EO125" i="32"/>
  <c r="EP125" i="32"/>
  <c r="EQ125" i="32"/>
  <c r="ER125" i="32"/>
  <c r="ES125" i="32"/>
  <c r="ET125" i="32"/>
  <c r="EU125" i="32"/>
  <c r="EV125" i="32"/>
  <c r="EW125" i="32"/>
  <c r="EO126" i="32"/>
  <c r="EP126" i="32"/>
  <c r="EQ126" i="32"/>
  <c r="ER126" i="32"/>
  <c r="ES126" i="32"/>
  <c r="ET126" i="32"/>
  <c r="EU126" i="32"/>
  <c r="EV126" i="32"/>
  <c r="EW126" i="32"/>
  <c r="EO127" i="32"/>
  <c r="EP127" i="32"/>
  <c r="EQ127" i="32"/>
  <c r="ER127" i="32"/>
  <c r="ES127" i="32"/>
  <c r="ET127" i="32"/>
  <c r="EU127" i="32"/>
  <c r="EV127" i="32"/>
  <c r="EW127" i="32"/>
  <c r="EO128" i="32"/>
  <c r="EP128" i="32"/>
  <c r="EQ128" i="32"/>
  <c r="ER128" i="32"/>
  <c r="ES128" i="32"/>
  <c r="ET128" i="32"/>
  <c r="EU128" i="32"/>
  <c r="EV128" i="32"/>
  <c r="EW128" i="32"/>
  <c r="EO129" i="32"/>
  <c r="EP129" i="32"/>
  <c r="EQ129" i="32"/>
  <c r="ER129" i="32"/>
  <c r="ES129" i="32"/>
  <c r="ET129" i="32"/>
  <c r="EU129" i="32"/>
  <c r="EV129" i="32"/>
  <c r="EW129" i="32"/>
  <c r="EO130" i="32"/>
  <c r="EP130" i="32"/>
  <c r="EQ130" i="32"/>
  <c r="ER130" i="32"/>
  <c r="ES130" i="32"/>
  <c r="ET130" i="32"/>
  <c r="EU130" i="32"/>
  <c r="EV130" i="32"/>
  <c r="EW130" i="32"/>
  <c r="EO131" i="32"/>
  <c r="EP131" i="32"/>
  <c r="EQ131" i="32"/>
  <c r="ER131" i="32"/>
  <c r="ES131" i="32"/>
  <c r="ET131" i="32"/>
  <c r="EU131" i="32"/>
  <c r="EV131" i="32"/>
  <c r="EW131" i="32"/>
  <c r="EO132" i="32"/>
  <c r="EP132" i="32"/>
  <c r="EQ132" i="32"/>
  <c r="ER132" i="32"/>
  <c r="ES132" i="32"/>
  <c r="ET132" i="32"/>
  <c r="EU132" i="32"/>
  <c r="EV132" i="32"/>
  <c r="EW132" i="32"/>
  <c r="EO133" i="32"/>
  <c r="EP133" i="32"/>
  <c r="EQ133" i="32"/>
  <c r="ER133" i="32"/>
  <c r="ES133" i="32"/>
  <c r="ET133" i="32"/>
  <c r="EU133" i="32"/>
  <c r="EV133" i="32"/>
  <c r="EW133" i="32"/>
  <c r="EO134" i="32"/>
  <c r="EP134" i="32"/>
  <c r="EQ134" i="32"/>
  <c r="ER134" i="32"/>
  <c r="ES134" i="32"/>
  <c r="ET134" i="32"/>
  <c r="EU134" i="32"/>
  <c r="EV134" i="32"/>
  <c r="EW134" i="32"/>
  <c r="EO135" i="32"/>
  <c r="EP135" i="32"/>
  <c r="EQ135" i="32"/>
  <c r="ER135" i="32"/>
  <c r="ES135" i="32"/>
  <c r="ET135" i="32"/>
  <c r="EU135" i="32"/>
  <c r="EV135" i="32"/>
  <c r="EW135" i="32"/>
  <c r="EO136" i="32"/>
  <c r="EP136" i="32"/>
  <c r="EQ136" i="32"/>
  <c r="ER136" i="32"/>
  <c r="ES136" i="32"/>
  <c r="ET136" i="32"/>
  <c r="EU136" i="32"/>
  <c r="EV136" i="32"/>
  <c r="EW136" i="32"/>
  <c r="EO137" i="32"/>
  <c r="EP137" i="32"/>
  <c r="EQ137" i="32"/>
  <c r="ER137" i="32"/>
  <c r="ES137" i="32"/>
  <c r="ET137" i="32"/>
  <c r="EU137" i="32"/>
  <c r="EV137" i="32"/>
  <c r="EW137" i="32"/>
  <c r="EO138" i="32"/>
  <c r="EP138" i="32"/>
  <c r="EQ138" i="32"/>
  <c r="ER138" i="32"/>
  <c r="ES138" i="32"/>
  <c r="ET138" i="32"/>
  <c r="EU138" i="32"/>
  <c r="EV138" i="32"/>
  <c r="EW138" i="32"/>
  <c r="EO139" i="32"/>
  <c r="EP139" i="32"/>
  <c r="EQ139" i="32"/>
  <c r="ER139" i="32"/>
  <c r="ES139" i="32"/>
  <c r="ET139" i="32"/>
  <c r="EU139" i="32"/>
  <c r="EV139" i="32"/>
  <c r="EW139" i="32"/>
  <c r="EO140" i="32"/>
  <c r="EP140" i="32"/>
  <c r="EQ140" i="32"/>
  <c r="ER140" i="32"/>
  <c r="ES140" i="32"/>
  <c r="ET140" i="32"/>
  <c r="EU140" i="32"/>
  <c r="EV140" i="32"/>
  <c r="EW140" i="32"/>
  <c r="EO141" i="32"/>
  <c r="EP141" i="32"/>
  <c r="EQ141" i="32"/>
  <c r="ER141" i="32"/>
  <c r="ES141" i="32"/>
  <c r="ET141" i="32"/>
  <c r="EU141" i="32"/>
  <c r="EV141" i="32"/>
  <c r="EW141" i="32"/>
  <c r="EO142" i="32"/>
  <c r="EP142" i="32"/>
  <c r="EQ142" i="32"/>
  <c r="ER142" i="32"/>
  <c r="ES142" i="32"/>
  <c r="ET142" i="32"/>
  <c r="EU142" i="32"/>
  <c r="EV142" i="32"/>
  <c r="EW142" i="32"/>
  <c r="EO143" i="32"/>
  <c r="EP143" i="32"/>
  <c r="EQ143" i="32"/>
  <c r="ER143" i="32"/>
  <c r="ES143" i="32"/>
  <c r="ET143" i="32"/>
  <c r="EU143" i="32"/>
  <c r="EV143" i="32"/>
  <c r="EW143" i="32"/>
  <c r="EO144" i="32"/>
  <c r="EP144" i="32"/>
  <c r="EQ144" i="32"/>
  <c r="ER144" i="32"/>
  <c r="ES144" i="32"/>
  <c r="ET144" i="32"/>
  <c r="EU144" i="32"/>
  <c r="EV144" i="32"/>
  <c r="EW144" i="32"/>
  <c r="EO145" i="32"/>
  <c r="EP145" i="32"/>
  <c r="EQ145" i="32"/>
  <c r="ER145" i="32"/>
  <c r="ES145" i="32"/>
  <c r="ET145" i="32"/>
  <c r="EU145" i="32"/>
  <c r="EV145" i="32"/>
  <c r="EW145" i="32"/>
  <c r="EO146" i="32"/>
  <c r="EP146" i="32"/>
  <c r="EQ146" i="32"/>
  <c r="ER146" i="32"/>
  <c r="ES146" i="32"/>
  <c r="ET146" i="32"/>
  <c r="EU146" i="32"/>
  <c r="EV146" i="32"/>
  <c r="EW146" i="32"/>
  <c r="EO147" i="32"/>
  <c r="EP147" i="32"/>
  <c r="EQ147" i="32"/>
  <c r="ER147" i="32"/>
  <c r="ES147" i="32"/>
  <c r="ET147" i="32"/>
  <c r="EU147" i="32"/>
  <c r="EV147" i="32"/>
  <c r="EW147" i="32"/>
  <c r="EO148" i="32"/>
  <c r="EP148" i="32"/>
  <c r="EQ148" i="32"/>
  <c r="ER148" i="32"/>
  <c r="ES148" i="32"/>
  <c r="ET148" i="32"/>
  <c r="EU148" i="32"/>
  <c r="EV148" i="32"/>
  <c r="EW148" i="32"/>
  <c r="EO149" i="32"/>
  <c r="EP149" i="32"/>
  <c r="EQ149" i="32"/>
  <c r="ER149" i="32"/>
  <c r="ES149" i="32"/>
  <c r="ET149" i="32"/>
  <c r="EU149" i="32"/>
  <c r="EV149" i="32"/>
  <c r="EW149" i="32"/>
  <c r="EO150" i="32"/>
  <c r="EP150" i="32"/>
  <c r="EQ150" i="32"/>
  <c r="ER150" i="32"/>
  <c r="ES150" i="32"/>
  <c r="ET150" i="32"/>
  <c r="EU150" i="32"/>
  <c r="EV150" i="32"/>
  <c r="EW150" i="32"/>
  <c r="EO151" i="32"/>
  <c r="EP151" i="32"/>
  <c r="EQ151" i="32"/>
  <c r="ER151" i="32"/>
  <c r="ES151" i="32"/>
  <c r="ET151" i="32"/>
  <c r="EU151" i="32"/>
  <c r="EV151" i="32"/>
  <c r="EW151" i="32"/>
  <c r="EO152" i="32"/>
  <c r="EP152" i="32"/>
  <c r="EQ152" i="32"/>
  <c r="ER152" i="32"/>
  <c r="ES152" i="32"/>
  <c r="ET152" i="32"/>
  <c r="EU152" i="32"/>
  <c r="EV152" i="32"/>
  <c r="EW152" i="32"/>
  <c r="EO153" i="32"/>
  <c r="EP153" i="32"/>
  <c r="EQ153" i="32"/>
  <c r="ER153" i="32"/>
  <c r="ES153" i="32"/>
  <c r="ET153" i="32"/>
  <c r="EU153" i="32"/>
  <c r="EV153" i="32"/>
  <c r="EW153" i="32"/>
  <c r="EO154" i="32"/>
  <c r="EP154" i="32"/>
  <c r="EQ154" i="32"/>
  <c r="ER154" i="32"/>
  <c r="ES154" i="32"/>
  <c r="ET154" i="32"/>
  <c r="EU154" i="32"/>
  <c r="EV154" i="32"/>
  <c r="EW154" i="32"/>
  <c r="EO155" i="32"/>
  <c r="EP155" i="32"/>
  <c r="EQ155" i="32"/>
  <c r="ER155" i="32"/>
  <c r="ES155" i="32"/>
  <c r="ET155" i="32"/>
  <c r="EU155" i="32"/>
  <c r="EV155" i="32"/>
  <c r="EW155" i="32"/>
  <c r="EO156" i="32"/>
  <c r="EP156" i="32"/>
  <c r="EQ156" i="32"/>
  <c r="ER156" i="32"/>
  <c r="ES156" i="32"/>
  <c r="ET156" i="32"/>
  <c r="EU156" i="32"/>
  <c r="EV156" i="32"/>
  <c r="EW156" i="32"/>
  <c r="EO157" i="32"/>
  <c r="EP157" i="32"/>
  <c r="EQ157" i="32"/>
  <c r="ER157" i="32"/>
  <c r="ES157" i="32"/>
  <c r="ET157" i="32"/>
  <c r="EU157" i="32"/>
  <c r="EV157" i="32"/>
  <c r="EW157" i="32"/>
  <c r="EO158" i="32"/>
  <c r="EP158" i="32"/>
  <c r="EQ158" i="32"/>
  <c r="ER158" i="32"/>
  <c r="ES158" i="32"/>
  <c r="ET158" i="32"/>
  <c r="EU158" i="32"/>
  <c r="EV158" i="32"/>
  <c r="EW158" i="32"/>
  <c r="EO159" i="32"/>
  <c r="EP159" i="32"/>
  <c r="EQ159" i="32"/>
  <c r="ER159" i="32"/>
  <c r="ES159" i="32"/>
  <c r="ET159" i="32"/>
  <c r="EU159" i="32"/>
  <c r="EV159" i="32"/>
  <c r="EW159" i="32"/>
  <c r="EO160" i="32"/>
  <c r="EP160" i="32"/>
  <c r="EQ160" i="32"/>
  <c r="ER160" i="32"/>
  <c r="ES160" i="32"/>
  <c r="ET160" i="32"/>
  <c r="EU160" i="32"/>
  <c r="EV160" i="32"/>
  <c r="EW160" i="32"/>
  <c r="EO161" i="32"/>
  <c r="EP161" i="32"/>
  <c r="EQ161" i="32"/>
  <c r="ER161" i="32"/>
  <c r="ES161" i="32"/>
  <c r="ET161" i="32"/>
  <c r="EU161" i="32"/>
  <c r="EV161" i="32"/>
  <c r="EW161" i="32"/>
  <c r="EO162" i="32"/>
  <c r="EP162" i="32"/>
  <c r="EQ162" i="32"/>
  <c r="ER162" i="32"/>
  <c r="ES162" i="32"/>
  <c r="ET162" i="32"/>
  <c r="EU162" i="32"/>
  <c r="EV162" i="32"/>
  <c r="EW162" i="32"/>
  <c r="EO163" i="32"/>
  <c r="EP163" i="32"/>
  <c r="EQ163" i="32"/>
  <c r="ER163" i="32"/>
  <c r="ES163" i="32"/>
  <c r="ET163" i="32"/>
  <c r="EU163" i="32"/>
  <c r="EV163" i="32"/>
  <c r="EW163" i="32"/>
  <c r="EO164" i="32"/>
  <c r="EP164" i="32"/>
  <c r="EQ164" i="32"/>
  <c r="ER164" i="32"/>
  <c r="ES164" i="32"/>
  <c r="ET164" i="32"/>
  <c r="EU164" i="32"/>
  <c r="EV164" i="32"/>
  <c r="EW164" i="32"/>
  <c r="EO165" i="32"/>
  <c r="EP165" i="32"/>
  <c r="EQ165" i="32"/>
  <c r="ER165" i="32"/>
  <c r="ES165" i="32"/>
  <c r="ET165" i="32"/>
  <c r="EU165" i="32"/>
  <c r="EV165" i="32"/>
  <c r="EW165" i="32"/>
  <c r="EO166" i="32"/>
  <c r="EP166" i="32"/>
  <c r="EQ166" i="32"/>
  <c r="ER166" i="32"/>
  <c r="ES166" i="32"/>
  <c r="ET166" i="32"/>
  <c r="EU166" i="32"/>
  <c r="EV166" i="32"/>
  <c r="EW166" i="32"/>
  <c r="EO167" i="32"/>
  <c r="EP167" i="32"/>
  <c r="EQ167" i="32"/>
  <c r="ER167" i="32"/>
  <c r="ES167" i="32"/>
  <c r="ET167" i="32"/>
  <c r="EU167" i="32"/>
  <c r="EV167" i="32"/>
  <c r="EW167" i="32"/>
  <c r="EO168" i="32"/>
  <c r="EP168" i="32"/>
  <c r="EQ168" i="32"/>
  <c r="ER168" i="32"/>
  <c r="ES168" i="32"/>
  <c r="ET168" i="32"/>
  <c r="EU168" i="32"/>
  <c r="EV168" i="32"/>
  <c r="EW168" i="32"/>
  <c r="EO169" i="32"/>
  <c r="EP169" i="32"/>
  <c r="EQ169" i="32"/>
  <c r="ER169" i="32"/>
  <c r="ES169" i="32"/>
  <c r="ET169" i="32"/>
  <c r="EU169" i="32"/>
  <c r="EV169" i="32"/>
  <c r="EW169" i="32"/>
  <c r="EO170" i="32"/>
  <c r="EP170" i="32"/>
  <c r="EQ170" i="32"/>
  <c r="ER170" i="32"/>
  <c r="ES170" i="32"/>
  <c r="ET170" i="32"/>
  <c r="EU170" i="32"/>
  <c r="EV170" i="32"/>
  <c r="EW170" i="32"/>
  <c r="EO171" i="32"/>
  <c r="EP171" i="32"/>
  <c r="EQ171" i="32"/>
  <c r="ER171" i="32"/>
  <c r="ES171" i="32"/>
  <c r="ET171" i="32"/>
  <c r="EU171" i="32"/>
  <c r="EV171" i="32"/>
  <c r="EW171" i="32"/>
  <c r="EO172" i="32"/>
  <c r="EP172" i="32"/>
  <c r="EQ172" i="32"/>
  <c r="ER172" i="32"/>
  <c r="ES172" i="32"/>
  <c r="ET172" i="32"/>
  <c r="EU172" i="32"/>
  <c r="EV172" i="32"/>
  <c r="EW172" i="32"/>
  <c r="EO173" i="32"/>
  <c r="EP173" i="32"/>
  <c r="EQ173" i="32"/>
  <c r="ER173" i="32"/>
  <c r="ES173" i="32"/>
  <c r="ET173" i="32"/>
  <c r="EU173" i="32"/>
  <c r="EV173" i="32"/>
  <c r="EW173" i="32"/>
  <c r="EO174" i="32"/>
  <c r="EP174" i="32"/>
  <c r="EQ174" i="32"/>
  <c r="ER174" i="32"/>
  <c r="ES174" i="32"/>
  <c r="ET174" i="32"/>
  <c r="EU174" i="32"/>
  <c r="EV174" i="32"/>
  <c r="EW174" i="32"/>
  <c r="EO175" i="32"/>
  <c r="EP175" i="32"/>
  <c r="EQ175" i="32"/>
  <c r="ER175" i="32"/>
  <c r="ES175" i="32"/>
  <c r="ET175" i="32"/>
  <c r="EU175" i="32"/>
  <c r="EV175" i="32"/>
  <c r="EW175" i="32"/>
  <c r="EO176" i="32"/>
  <c r="EP176" i="32"/>
  <c r="EQ176" i="32"/>
  <c r="ER176" i="32"/>
  <c r="ES176" i="32"/>
  <c r="ET176" i="32"/>
  <c r="EU176" i="32"/>
  <c r="EV176" i="32"/>
  <c r="EW176" i="32"/>
  <c r="EO177" i="32"/>
  <c r="EP177" i="32"/>
  <c r="EQ177" i="32"/>
  <c r="ER177" i="32"/>
  <c r="ES177" i="32"/>
  <c r="ET177" i="32"/>
  <c r="EU177" i="32"/>
  <c r="EV177" i="32"/>
  <c r="EW177" i="32"/>
  <c r="EO178" i="32"/>
  <c r="EP178" i="32"/>
  <c r="EQ178" i="32"/>
  <c r="ER178" i="32"/>
  <c r="ES178" i="32"/>
  <c r="ET178" i="32"/>
  <c r="EU178" i="32"/>
  <c r="EV178" i="32"/>
  <c r="EW178" i="32"/>
  <c r="EO179" i="32"/>
  <c r="EP179" i="32"/>
  <c r="EQ179" i="32"/>
  <c r="ER179" i="32"/>
  <c r="ES179" i="32"/>
  <c r="ET179" i="32"/>
  <c r="EU179" i="32"/>
  <c r="EV179" i="32"/>
  <c r="EW179" i="32"/>
  <c r="EO180" i="32"/>
  <c r="EP180" i="32"/>
  <c r="EQ180" i="32"/>
  <c r="ER180" i="32"/>
  <c r="ES180" i="32"/>
  <c r="ET180" i="32"/>
  <c r="EU180" i="32"/>
  <c r="EV180" i="32"/>
  <c r="EW180" i="32"/>
  <c r="EO181" i="32"/>
  <c r="EP181" i="32"/>
  <c r="EQ181" i="32"/>
  <c r="ER181" i="32"/>
  <c r="ES181" i="32"/>
  <c r="ET181" i="32"/>
  <c r="EU181" i="32"/>
  <c r="EV181" i="32"/>
  <c r="EW181" i="32"/>
  <c r="EO182" i="32"/>
  <c r="EP182" i="32"/>
  <c r="EQ182" i="32"/>
  <c r="ER182" i="32"/>
  <c r="ES182" i="32"/>
  <c r="ET182" i="32"/>
  <c r="EU182" i="32"/>
  <c r="EV182" i="32"/>
  <c r="EW182" i="32"/>
  <c r="EO183" i="32"/>
  <c r="EP183" i="32"/>
  <c r="EQ183" i="32"/>
  <c r="ER183" i="32"/>
  <c r="ES183" i="32"/>
  <c r="ET183" i="32"/>
  <c r="EU183" i="32"/>
  <c r="EV183" i="32"/>
  <c r="EW183" i="32"/>
  <c r="EO184" i="32"/>
  <c r="EP184" i="32"/>
  <c r="EQ184" i="32"/>
  <c r="ER184" i="32"/>
  <c r="ES184" i="32"/>
  <c r="ET184" i="32"/>
  <c r="EU184" i="32"/>
  <c r="EV184" i="32"/>
  <c r="EW184" i="32"/>
  <c r="EO185" i="32"/>
  <c r="EP185" i="32"/>
  <c r="EQ185" i="32"/>
  <c r="ER185" i="32"/>
  <c r="ES185" i="32"/>
  <c r="ET185" i="32"/>
  <c r="EU185" i="32"/>
  <c r="EV185" i="32"/>
  <c r="EW185" i="32"/>
  <c r="EO186" i="32"/>
  <c r="EP186" i="32"/>
  <c r="EQ186" i="32"/>
  <c r="ER186" i="32"/>
  <c r="ES186" i="32"/>
  <c r="ET186" i="32"/>
  <c r="EU186" i="32"/>
  <c r="EV186" i="32"/>
  <c r="EW186" i="32"/>
  <c r="EO187" i="32"/>
  <c r="EP187" i="32"/>
  <c r="EQ187" i="32"/>
  <c r="ER187" i="32"/>
  <c r="ES187" i="32"/>
  <c r="ET187" i="32"/>
  <c r="EU187" i="32"/>
  <c r="EV187" i="32"/>
  <c r="EW187" i="32"/>
  <c r="EO188" i="32"/>
  <c r="EP188" i="32"/>
  <c r="EQ188" i="32"/>
  <c r="ER188" i="32"/>
  <c r="ES188" i="32"/>
  <c r="ET188" i="32"/>
  <c r="EU188" i="32"/>
  <c r="EV188" i="32"/>
  <c r="EW188" i="32"/>
  <c r="EO189" i="32"/>
  <c r="EP189" i="32"/>
  <c r="EQ189" i="32"/>
  <c r="ER189" i="32"/>
  <c r="ES189" i="32"/>
  <c r="ET189" i="32"/>
  <c r="EU189" i="32"/>
  <c r="EV189" i="32"/>
  <c r="EW189" i="32"/>
  <c r="EO190" i="32"/>
  <c r="EP190" i="32"/>
  <c r="EQ190" i="32"/>
  <c r="ER190" i="32"/>
  <c r="ES190" i="32"/>
  <c r="ET190" i="32"/>
  <c r="EU190" i="32"/>
  <c r="EV190" i="32"/>
  <c r="EW190" i="32"/>
  <c r="EO191" i="32"/>
  <c r="EP191" i="32"/>
  <c r="EQ191" i="32"/>
  <c r="ER191" i="32"/>
  <c r="ES191" i="32"/>
  <c r="ET191" i="32"/>
  <c r="EU191" i="32"/>
  <c r="EV191" i="32"/>
  <c r="EW191" i="32"/>
  <c r="EO192" i="32"/>
  <c r="EP192" i="32"/>
  <c r="EQ192" i="32"/>
  <c r="ER192" i="32"/>
  <c r="ES192" i="32"/>
  <c r="ET192" i="32"/>
  <c r="EU192" i="32"/>
  <c r="EV192" i="32"/>
  <c r="EW192" i="32"/>
  <c r="EO193" i="32"/>
  <c r="EP193" i="32"/>
  <c r="EQ193" i="32"/>
  <c r="ER193" i="32"/>
  <c r="ES193" i="32"/>
  <c r="ET193" i="32"/>
  <c r="EU193" i="32"/>
  <c r="EV193" i="32"/>
  <c r="EW193" i="32"/>
  <c r="EO194" i="32"/>
  <c r="EP194" i="32"/>
  <c r="EQ194" i="32"/>
  <c r="ER194" i="32"/>
  <c r="ES194" i="32"/>
  <c r="ET194" i="32"/>
  <c r="EU194" i="32"/>
  <c r="EV194" i="32"/>
  <c r="EW194" i="32"/>
  <c r="EO195" i="32"/>
  <c r="EP195" i="32"/>
  <c r="EQ195" i="32"/>
  <c r="ER195" i="32"/>
  <c r="ES195" i="32"/>
  <c r="ET195" i="32"/>
  <c r="EU195" i="32"/>
  <c r="EV195" i="32"/>
  <c r="EW195" i="32"/>
  <c r="EO196" i="32"/>
  <c r="EP196" i="32"/>
  <c r="EQ196" i="32"/>
  <c r="ER196" i="32"/>
  <c r="ES196" i="32"/>
  <c r="ET196" i="32"/>
  <c r="EU196" i="32"/>
  <c r="EV196" i="32"/>
  <c r="EW196" i="32"/>
  <c r="EO197" i="32"/>
  <c r="EP197" i="32"/>
  <c r="EQ197" i="32"/>
  <c r="ER197" i="32"/>
  <c r="ES197" i="32"/>
  <c r="ET197" i="32"/>
  <c r="EU197" i="32"/>
  <c r="EV197" i="32"/>
  <c r="EW197" i="32"/>
  <c r="EO198" i="32"/>
  <c r="EP198" i="32"/>
  <c r="EQ198" i="32"/>
  <c r="ER198" i="32"/>
  <c r="ES198" i="32"/>
  <c r="ET198" i="32"/>
  <c r="EU198" i="32"/>
  <c r="EV198" i="32"/>
  <c r="EW198" i="32"/>
  <c r="EO199" i="32"/>
  <c r="EP199" i="32"/>
  <c r="EQ199" i="32"/>
  <c r="ER199" i="32"/>
  <c r="ES199" i="32"/>
  <c r="ET199" i="32"/>
  <c r="EU199" i="32"/>
  <c r="EV199" i="32"/>
  <c r="EW199" i="32"/>
  <c r="EO200" i="32"/>
  <c r="EP200" i="32"/>
  <c r="EQ200" i="32"/>
  <c r="ER200" i="32"/>
  <c r="ES200" i="32"/>
  <c r="ET200" i="32"/>
  <c r="EU200" i="32"/>
  <c r="EV200" i="32"/>
  <c r="EW200" i="32"/>
  <c r="EO201" i="32"/>
  <c r="EP201" i="32"/>
  <c r="EQ201" i="32"/>
  <c r="ER201" i="32"/>
  <c r="ES201" i="32"/>
  <c r="ET201" i="32"/>
  <c r="EU201" i="32"/>
  <c r="EV201" i="32"/>
  <c r="EW201" i="32"/>
  <c r="EO202" i="32"/>
  <c r="EP202" i="32"/>
  <c r="EQ202" i="32"/>
  <c r="ER202" i="32"/>
  <c r="ES202" i="32"/>
  <c r="ET202" i="32"/>
  <c r="EU202" i="32"/>
  <c r="EV202" i="32"/>
  <c r="EW202" i="32"/>
  <c r="EO203" i="32"/>
  <c r="EP203" i="32"/>
  <c r="EQ203" i="32"/>
  <c r="ER203" i="32"/>
  <c r="ES203" i="32"/>
  <c r="ET203" i="32"/>
  <c r="EU203" i="32"/>
  <c r="EV203" i="32"/>
  <c r="EW203" i="32"/>
  <c r="EO204" i="32"/>
  <c r="EP204" i="32"/>
  <c r="EQ204" i="32"/>
  <c r="ER204" i="32"/>
  <c r="ES204" i="32"/>
  <c r="ET204" i="32"/>
  <c r="EU204" i="32"/>
  <c r="EV204" i="32"/>
  <c r="EW204" i="32"/>
  <c r="EO205" i="32"/>
  <c r="EP205" i="32"/>
  <c r="EQ205" i="32"/>
  <c r="ER205" i="32"/>
  <c r="ES205" i="32"/>
  <c r="ET205" i="32"/>
  <c r="EU205" i="32"/>
  <c r="EV205" i="32"/>
  <c r="EW205" i="32"/>
  <c r="EO206" i="32"/>
  <c r="EP206" i="32"/>
  <c r="EQ206" i="32"/>
  <c r="ER206" i="32"/>
  <c r="ES206" i="32"/>
  <c r="ET206" i="32"/>
  <c r="EU206" i="32"/>
  <c r="EV206" i="32"/>
  <c r="EW206" i="32"/>
  <c r="EO207" i="32"/>
  <c r="EP207" i="32"/>
  <c r="EQ207" i="32"/>
  <c r="ER207" i="32"/>
  <c r="ES207" i="32"/>
  <c r="ET207" i="32"/>
  <c r="EU207" i="32"/>
  <c r="EV207" i="32"/>
  <c r="EW207" i="32"/>
  <c r="EO208" i="32"/>
  <c r="EP208" i="32"/>
  <c r="EQ208" i="32"/>
  <c r="ER208" i="32"/>
  <c r="ES208" i="32"/>
  <c r="ET208" i="32"/>
  <c r="EU208" i="32"/>
  <c r="EV208" i="32"/>
  <c r="EW208" i="32"/>
  <c r="EO209" i="32"/>
  <c r="EP209" i="32"/>
  <c r="EQ209" i="32"/>
  <c r="ER209" i="32"/>
  <c r="ES209" i="32"/>
  <c r="ET209" i="32"/>
  <c r="EU209" i="32"/>
  <c r="EV209" i="32"/>
  <c r="EW209" i="32"/>
  <c r="EO210" i="32"/>
  <c r="EP210" i="32"/>
  <c r="EQ210" i="32"/>
  <c r="ER210" i="32"/>
  <c r="ES210" i="32"/>
  <c r="ET210" i="32"/>
  <c r="EU210" i="32"/>
  <c r="EV210" i="32"/>
  <c r="EW210" i="32"/>
  <c r="EO211" i="32"/>
  <c r="EP211" i="32"/>
  <c r="EQ211" i="32"/>
  <c r="ER211" i="32"/>
  <c r="ES211" i="32"/>
  <c r="ET211" i="32"/>
  <c r="EU211" i="32"/>
  <c r="EV211" i="32"/>
  <c r="EW211" i="32"/>
  <c r="EO212" i="32"/>
  <c r="EP212" i="32"/>
  <c r="EQ212" i="32"/>
  <c r="ER212" i="32"/>
  <c r="ES212" i="32"/>
  <c r="ET212" i="32"/>
  <c r="EU212" i="32"/>
  <c r="EV212" i="32"/>
  <c r="EW212" i="32"/>
  <c r="EO213" i="32"/>
  <c r="EP213" i="32"/>
  <c r="EQ213" i="32"/>
  <c r="ER213" i="32"/>
  <c r="ES213" i="32"/>
  <c r="ET213" i="32"/>
  <c r="EU213" i="32"/>
  <c r="EV213" i="32"/>
  <c r="EW213" i="32"/>
  <c r="EO214" i="32"/>
  <c r="EP214" i="32"/>
  <c r="EQ214" i="32"/>
  <c r="ER214" i="32"/>
  <c r="ES214" i="32"/>
  <c r="ET214" i="32"/>
  <c r="EU214" i="32"/>
  <c r="EV214" i="32"/>
  <c r="EW214" i="32"/>
  <c r="EO215" i="32"/>
  <c r="EP215" i="32"/>
  <c r="EQ215" i="32"/>
  <c r="ER215" i="32"/>
  <c r="ES215" i="32"/>
  <c r="ET215" i="32"/>
  <c r="EU215" i="32"/>
  <c r="EV215" i="32"/>
  <c r="EW215" i="32"/>
  <c r="EO216" i="32"/>
  <c r="EP216" i="32"/>
  <c r="EQ216" i="32"/>
  <c r="ER216" i="32"/>
  <c r="ES216" i="32"/>
  <c r="ET216" i="32"/>
  <c r="EU216" i="32"/>
  <c r="EV216" i="32"/>
  <c r="EW216" i="32"/>
  <c r="EO217" i="32"/>
  <c r="EP217" i="32"/>
  <c r="EQ217" i="32"/>
  <c r="ER217" i="32"/>
  <c r="ES217" i="32"/>
  <c r="ET217" i="32"/>
  <c r="EU217" i="32"/>
  <c r="EV217" i="32"/>
  <c r="EW217" i="32"/>
  <c r="EO218" i="32"/>
  <c r="EP218" i="32"/>
  <c r="EQ218" i="32"/>
  <c r="ER218" i="32"/>
  <c r="ES218" i="32"/>
  <c r="ET218" i="32"/>
  <c r="EU218" i="32"/>
  <c r="EV218" i="32"/>
  <c r="EW218" i="32"/>
  <c r="EO219" i="32"/>
  <c r="EP219" i="32"/>
  <c r="EQ219" i="32"/>
  <c r="ER219" i="32"/>
  <c r="ES219" i="32"/>
  <c r="ET219" i="32"/>
  <c r="EU219" i="32"/>
  <c r="EV219" i="32"/>
  <c r="EW219" i="32"/>
  <c r="EO220" i="32"/>
  <c r="EP220" i="32"/>
  <c r="EQ220" i="32"/>
  <c r="ER220" i="32"/>
  <c r="ES220" i="32"/>
  <c r="ET220" i="32"/>
  <c r="EU220" i="32"/>
  <c r="EV220" i="32"/>
  <c r="EW220" i="32"/>
  <c r="EO221" i="32"/>
  <c r="EP221" i="32"/>
  <c r="EQ221" i="32"/>
  <c r="ER221" i="32"/>
  <c r="ES221" i="32"/>
  <c r="ET221" i="32"/>
  <c r="EU221" i="32"/>
  <c r="EV221" i="32"/>
  <c r="EW221" i="32"/>
  <c r="EO222" i="32"/>
  <c r="EP222" i="32"/>
  <c r="EQ222" i="32"/>
  <c r="ER222" i="32"/>
  <c r="ES222" i="32"/>
  <c r="ET222" i="32"/>
  <c r="EU222" i="32"/>
  <c r="EV222" i="32"/>
  <c r="EW222" i="32"/>
  <c r="EO223" i="32"/>
  <c r="EP223" i="32"/>
  <c r="EQ223" i="32"/>
  <c r="ER223" i="32"/>
  <c r="ES223" i="32"/>
  <c r="ET223" i="32"/>
  <c r="EU223" i="32"/>
  <c r="EV223" i="32"/>
  <c r="EW223" i="32"/>
  <c r="EO224" i="32"/>
  <c r="EP224" i="32"/>
  <c r="EQ224" i="32"/>
  <c r="ER224" i="32"/>
  <c r="ES224" i="32"/>
  <c r="ET224" i="32"/>
  <c r="EU224" i="32"/>
  <c r="EV224" i="32"/>
  <c r="EW224" i="32"/>
  <c r="EO225" i="32"/>
  <c r="EP225" i="32"/>
  <c r="EQ225" i="32"/>
  <c r="ER225" i="32"/>
  <c r="ES225" i="32"/>
  <c r="ET225" i="32"/>
  <c r="EU225" i="32"/>
  <c r="EV225" i="32"/>
  <c r="EW225" i="32"/>
  <c r="EO226" i="32"/>
  <c r="EP226" i="32"/>
  <c r="EQ226" i="32"/>
  <c r="ER226" i="32"/>
  <c r="ES226" i="32"/>
  <c r="ET226" i="32"/>
  <c r="EU226" i="32"/>
  <c r="EV226" i="32"/>
  <c r="EW226" i="32"/>
  <c r="EO227" i="32"/>
  <c r="EP227" i="32"/>
  <c r="EQ227" i="32"/>
  <c r="ER227" i="32"/>
  <c r="ES227" i="32"/>
  <c r="ET227" i="32"/>
  <c r="EU227" i="32"/>
  <c r="EV227" i="32"/>
  <c r="EW227" i="32"/>
  <c r="EO228" i="32"/>
  <c r="EP228" i="32"/>
  <c r="EQ228" i="32"/>
  <c r="ER228" i="32"/>
  <c r="ES228" i="32"/>
  <c r="ET228" i="32"/>
  <c r="EU228" i="32"/>
  <c r="EV228" i="32"/>
  <c r="EW228" i="32"/>
  <c r="EO229" i="32"/>
  <c r="EP229" i="32"/>
  <c r="EQ229" i="32"/>
  <c r="ER229" i="32"/>
  <c r="ES229" i="32"/>
  <c r="ET229" i="32"/>
  <c r="EU229" i="32"/>
  <c r="EV229" i="32"/>
  <c r="EW229" i="32"/>
  <c r="EO230" i="32"/>
  <c r="EP230" i="32"/>
  <c r="EQ230" i="32"/>
  <c r="ER230" i="32"/>
  <c r="ES230" i="32"/>
  <c r="ET230" i="32"/>
  <c r="EU230" i="32"/>
  <c r="EV230" i="32"/>
  <c r="EW230" i="32"/>
  <c r="EO231" i="32"/>
  <c r="EP231" i="32"/>
  <c r="EQ231" i="32"/>
  <c r="ER231" i="32"/>
  <c r="ES231" i="32"/>
  <c r="ET231" i="32"/>
  <c r="EU231" i="32"/>
  <c r="EV231" i="32"/>
  <c r="EW231" i="32"/>
  <c r="EO232" i="32"/>
  <c r="EP232" i="32"/>
  <c r="EQ232" i="32"/>
  <c r="ER232" i="32"/>
  <c r="ES232" i="32"/>
  <c r="ET232" i="32"/>
  <c r="EU232" i="32"/>
  <c r="EV232" i="32"/>
  <c r="EW232" i="32"/>
  <c r="EO233" i="32"/>
  <c r="EP233" i="32"/>
  <c r="EQ233" i="32"/>
  <c r="ER233" i="32"/>
  <c r="ES233" i="32"/>
  <c r="ET233" i="32"/>
  <c r="EU233" i="32"/>
  <c r="EV233" i="32"/>
  <c r="EW233" i="32"/>
  <c r="EO234" i="32"/>
  <c r="EP234" i="32"/>
  <c r="EQ234" i="32"/>
  <c r="ER234" i="32"/>
  <c r="ES234" i="32"/>
  <c r="ET234" i="32"/>
  <c r="EU234" i="32"/>
  <c r="EV234" i="32"/>
  <c r="EW234" i="32"/>
  <c r="EO235" i="32"/>
  <c r="EP235" i="32"/>
  <c r="EQ235" i="32"/>
  <c r="ER235" i="32"/>
  <c r="ES235" i="32"/>
  <c r="ET235" i="32"/>
  <c r="EU235" i="32"/>
  <c r="EV235" i="32"/>
  <c r="EW235" i="32"/>
  <c r="EO236" i="32"/>
  <c r="EP236" i="32"/>
  <c r="EQ236" i="32"/>
  <c r="ER236" i="32"/>
  <c r="ES236" i="32"/>
  <c r="ET236" i="32"/>
  <c r="EU236" i="32"/>
  <c r="EV236" i="32"/>
  <c r="EW236" i="32"/>
  <c r="EO237" i="32"/>
  <c r="EP237" i="32"/>
  <c r="EQ237" i="32"/>
  <c r="ER237" i="32"/>
  <c r="ES237" i="32"/>
  <c r="ET237" i="32"/>
  <c r="EU237" i="32"/>
  <c r="EV237" i="32"/>
  <c r="EW237" i="32"/>
  <c r="EO238" i="32"/>
  <c r="EP238" i="32"/>
  <c r="EQ238" i="32"/>
  <c r="ER238" i="32"/>
  <c r="ES238" i="32"/>
  <c r="ET238" i="32"/>
  <c r="EU238" i="32"/>
  <c r="EV238" i="32"/>
  <c r="EW238" i="32"/>
  <c r="EO239" i="32"/>
  <c r="EP239" i="32"/>
  <c r="EQ239" i="32"/>
  <c r="ER239" i="32"/>
  <c r="ES239" i="32"/>
  <c r="ET239" i="32"/>
  <c r="EU239" i="32"/>
  <c r="EV239" i="32"/>
  <c r="EW239" i="32"/>
  <c r="EO240" i="32"/>
  <c r="EP240" i="32"/>
  <c r="EQ240" i="32"/>
  <c r="ER240" i="32"/>
  <c r="ES240" i="32"/>
  <c r="ET240" i="32"/>
  <c r="EU240" i="32"/>
  <c r="EV240" i="32"/>
  <c r="EW240" i="32"/>
  <c r="EO241" i="32"/>
  <c r="EP241" i="32"/>
  <c r="EQ241" i="32"/>
  <c r="ER241" i="32"/>
  <c r="ES241" i="32"/>
  <c r="ET241" i="32"/>
  <c r="EU241" i="32"/>
  <c r="EV241" i="32"/>
  <c r="EW241" i="32"/>
  <c r="EO242" i="32"/>
  <c r="EP242" i="32"/>
  <c r="EQ242" i="32"/>
  <c r="ER242" i="32"/>
  <c r="ES242" i="32"/>
  <c r="ET242" i="32"/>
  <c r="EU242" i="32"/>
  <c r="EV242" i="32"/>
  <c r="EW242" i="32"/>
  <c r="EO243" i="32"/>
  <c r="EP243" i="32"/>
  <c r="EQ243" i="32"/>
  <c r="ER243" i="32"/>
  <c r="ES243" i="32"/>
  <c r="ET243" i="32"/>
  <c r="EU243" i="32"/>
  <c r="EV243" i="32"/>
  <c r="EW243" i="32"/>
  <c r="EO244" i="32"/>
  <c r="EP244" i="32"/>
  <c r="EQ244" i="32"/>
  <c r="ER244" i="32"/>
  <c r="ES244" i="32"/>
  <c r="ET244" i="32"/>
  <c r="EU244" i="32"/>
  <c r="EV244" i="32"/>
  <c r="EW244" i="32"/>
  <c r="EO245" i="32"/>
  <c r="EP245" i="32"/>
  <c r="EQ245" i="32"/>
  <c r="ER245" i="32"/>
  <c r="ES245" i="32"/>
  <c r="ET245" i="32"/>
  <c r="EU245" i="32"/>
  <c r="EV245" i="32"/>
  <c r="EW245" i="32"/>
  <c r="EO246" i="32"/>
  <c r="EP246" i="32"/>
  <c r="EQ246" i="32"/>
  <c r="ER246" i="32"/>
  <c r="ES246" i="32"/>
  <c r="ET246" i="32"/>
  <c r="EU246" i="32"/>
  <c r="EV246" i="32"/>
  <c r="EW246" i="32"/>
  <c r="EO247" i="32"/>
  <c r="EP247" i="32"/>
  <c r="EQ247" i="32"/>
  <c r="ER247" i="32"/>
  <c r="ES247" i="32"/>
  <c r="ET247" i="32"/>
  <c r="EU247" i="32"/>
  <c r="EV247" i="32"/>
  <c r="EW247" i="32"/>
  <c r="EO248" i="32"/>
  <c r="EP248" i="32"/>
  <c r="EQ248" i="32"/>
  <c r="ER248" i="32"/>
  <c r="ES248" i="32"/>
  <c r="ET248" i="32"/>
  <c r="EU248" i="32"/>
  <c r="EV248" i="32"/>
  <c r="EW248" i="32"/>
  <c r="EO249" i="32"/>
  <c r="EP249" i="32"/>
  <c r="EQ249" i="32"/>
  <c r="ER249" i="32"/>
  <c r="ES249" i="32"/>
  <c r="ET249" i="32"/>
  <c r="EU249" i="32"/>
  <c r="EV249" i="32"/>
  <c r="EW249" i="32"/>
  <c r="EO250" i="32"/>
  <c r="EP250" i="32"/>
  <c r="EQ250" i="32"/>
  <c r="ER250" i="32"/>
  <c r="ES250" i="32"/>
  <c r="ET250" i="32"/>
  <c r="EU250" i="32"/>
  <c r="EV250" i="32"/>
  <c r="EW250" i="32"/>
  <c r="EO251" i="32"/>
  <c r="EP251" i="32"/>
  <c r="EQ251" i="32"/>
  <c r="ER251" i="32"/>
  <c r="ES251" i="32"/>
  <c r="ET251" i="32"/>
  <c r="EU251" i="32"/>
  <c r="EV251" i="32"/>
  <c r="EW251" i="32"/>
  <c r="EO252" i="32"/>
  <c r="EP252" i="32"/>
  <c r="EQ252" i="32"/>
  <c r="ER252" i="32"/>
  <c r="ES252" i="32"/>
  <c r="ET252" i="32"/>
  <c r="EU252" i="32"/>
  <c r="EV252" i="32"/>
  <c r="EW252" i="32"/>
  <c r="EO253" i="32"/>
  <c r="EP253" i="32"/>
  <c r="EQ253" i="32"/>
  <c r="ER253" i="32"/>
  <c r="ES253" i="32"/>
  <c r="ET253" i="32"/>
  <c r="EU253" i="32"/>
  <c r="EV253" i="32"/>
  <c r="EW253" i="32"/>
  <c r="EO254" i="32"/>
  <c r="EP254" i="32"/>
  <c r="EQ254" i="32"/>
  <c r="ER254" i="32"/>
  <c r="ES254" i="32"/>
  <c r="ET254" i="32"/>
  <c r="EU254" i="32"/>
  <c r="EV254" i="32"/>
  <c r="EW254" i="32"/>
  <c r="EO255" i="32"/>
  <c r="EP255" i="32"/>
  <c r="EQ255" i="32"/>
  <c r="ER255" i="32"/>
  <c r="ES255" i="32"/>
  <c r="ET255" i="32"/>
  <c r="EU255" i="32"/>
  <c r="EV255" i="32"/>
  <c r="EW255" i="32"/>
  <c r="EO256" i="32"/>
  <c r="EP256" i="32"/>
  <c r="EQ256" i="32"/>
  <c r="ER256" i="32"/>
  <c r="ES256" i="32"/>
  <c r="ET256" i="32"/>
  <c r="EU256" i="32"/>
  <c r="EV256" i="32"/>
  <c r="EW256" i="32"/>
  <c r="EO257" i="32"/>
  <c r="EP257" i="32"/>
  <c r="EQ257" i="32"/>
  <c r="ER257" i="32"/>
  <c r="ES257" i="32"/>
  <c r="ET257" i="32"/>
  <c r="EU257" i="32"/>
  <c r="EV257" i="32"/>
  <c r="EW257" i="32"/>
  <c r="EO258" i="32"/>
  <c r="EP258" i="32"/>
  <c r="EQ258" i="32"/>
  <c r="ER258" i="32"/>
  <c r="ES258" i="32"/>
  <c r="ET258" i="32"/>
  <c r="EU258" i="32"/>
  <c r="EV258" i="32"/>
  <c r="EW258" i="32"/>
  <c r="EO259" i="32"/>
  <c r="EP259" i="32"/>
  <c r="EQ259" i="32"/>
  <c r="ER259" i="32"/>
  <c r="ES259" i="32"/>
  <c r="ET259" i="32"/>
  <c r="EU259" i="32"/>
  <c r="EV259" i="32"/>
  <c r="EW259" i="32"/>
  <c r="EO260" i="32"/>
  <c r="EP260" i="32"/>
  <c r="EQ260" i="32"/>
  <c r="ER260" i="32"/>
  <c r="ES260" i="32"/>
  <c r="ET260" i="32"/>
  <c r="EU260" i="32"/>
  <c r="EV260" i="32"/>
  <c r="EW260" i="32"/>
  <c r="EO261" i="32"/>
  <c r="EP261" i="32"/>
  <c r="EQ261" i="32"/>
  <c r="ER261" i="32"/>
  <c r="ES261" i="32"/>
  <c r="ET261" i="32"/>
  <c r="EU261" i="32"/>
  <c r="EV261" i="32"/>
  <c r="EW261" i="32"/>
  <c r="EO262" i="32"/>
  <c r="EP262" i="32"/>
  <c r="EQ262" i="32"/>
  <c r="ER262" i="32"/>
  <c r="ES262" i="32"/>
  <c r="ET262" i="32"/>
  <c r="EU262" i="32"/>
  <c r="EV262" i="32"/>
  <c r="EW262" i="32"/>
  <c r="EO263" i="32"/>
  <c r="EP263" i="32"/>
  <c r="EQ263" i="32"/>
  <c r="ER263" i="32"/>
  <c r="ES263" i="32"/>
  <c r="ET263" i="32"/>
  <c r="EU263" i="32"/>
  <c r="EV263" i="32"/>
  <c r="EW263" i="32"/>
  <c r="EO264" i="32"/>
  <c r="EP264" i="32"/>
  <c r="EQ264" i="32"/>
  <c r="ER264" i="32"/>
  <c r="ES264" i="32"/>
  <c r="ET264" i="32"/>
  <c r="EU264" i="32"/>
  <c r="EV264" i="32"/>
  <c r="EW264" i="32"/>
  <c r="EO265" i="32"/>
  <c r="EP265" i="32"/>
  <c r="EQ265" i="32"/>
  <c r="ER265" i="32"/>
  <c r="ES265" i="32"/>
  <c r="ET265" i="32"/>
  <c r="EU265" i="32"/>
  <c r="EV265" i="32"/>
  <c r="EW265" i="32"/>
  <c r="EW9" i="32"/>
  <c r="EU9" i="32"/>
  <c r="ES9" i="32"/>
  <c r="EQ9" i="32"/>
  <c r="EV9" i="32"/>
  <c r="ET9" i="32"/>
  <c r="ER9" i="32"/>
  <c r="EP9" i="32"/>
  <c r="BD4" i="32"/>
  <c r="AJ4" i="2"/>
  <c r="BC4" i="32"/>
  <c r="ET4" i="32"/>
  <c r="EU4" i="32"/>
  <c r="AI4" i="2"/>
  <c r="I18" i="39" l="1"/>
  <c r="I3" i="39"/>
  <c r="N13" i="39"/>
  <c r="N17" i="39"/>
  <c r="N9" i="39"/>
  <c r="S11" i="39"/>
  <c r="S6" i="39"/>
  <c r="I2" i="39"/>
  <c r="K14" i="39"/>
  <c r="K26" i="39"/>
  <c r="K16" i="39"/>
  <c r="K12" i="39"/>
  <c r="K4" i="39"/>
  <c r="K20" i="39"/>
  <c r="P25" i="39"/>
  <c r="P19" i="39"/>
  <c r="P18" i="39"/>
  <c r="P15" i="39"/>
  <c r="P8" i="39"/>
  <c r="P3" i="39"/>
  <c r="U22" i="39"/>
  <c r="U13" i="39"/>
  <c r="U24" i="39"/>
  <c r="U17" i="39"/>
  <c r="U7" i="39"/>
  <c r="U9" i="39"/>
  <c r="I8" i="39"/>
  <c r="S5" i="39"/>
  <c r="K2" i="39"/>
  <c r="I14" i="39"/>
  <c r="I26" i="39"/>
  <c r="I16" i="39"/>
  <c r="I12" i="39"/>
  <c r="I4" i="39"/>
  <c r="I20" i="39"/>
  <c r="N25" i="39"/>
  <c r="N19" i="39"/>
  <c r="N18" i="39"/>
  <c r="N15" i="39"/>
  <c r="N8" i="39"/>
  <c r="N3" i="39"/>
  <c r="S22" i="39"/>
  <c r="S13" i="39"/>
  <c r="S24" i="39"/>
  <c r="S17" i="39"/>
  <c r="S7" i="39"/>
  <c r="S9" i="39"/>
  <c r="I25" i="39"/>
  <c r="I19" i="39"/>
  <c r="I15" i="39"/>
  <c r="N22" i="39"/>
  <c r="N24" i="39"/>
  <c r="N7" i="39"/>
  <c r="S21" i="39"/>
  <c r="S10" i="39"/>
  <c r="K11" i="39"/>
  <c r="K21" i="39"/>
  <c r="K23" i="39"/>
  <c r="K5" i="39"/>
  <c r="K10" i="39"/>
  <c r="K6" i="39"/>
  <c r="N2" i="39"/>
  <c r="P14" i="39"/>
  <c r="P26" i="39"/>
  <c r="P16" i="39"/>
  <c r="P12" i="39"/>
  <c r="P4" i="39"/>
  <c r="P20" i="39"/>
  <c r="U25" i="39"/>
  <c r="U19" i="39"/>
  <c r="U18" i="39"/>
  <c r="U15" i="39"/>
  <c r="U8" i="39"/>
  <c r="U3" i="39"/>
  <c r="S23" i="39"/>
  <c r="I11" i="39"/>
  <c r="I21" i="39"/>
  <c r="I23" i="39"/>
  <c r="I5" i="39"/>
  <c r="I10" i="39"/>
  <c r="I6" i="39"/>
  <c r="P2" i="39"/>
  <c r="N14" i="39"/>
  <c r="N26" i="39"/>
  <c r="N16" i="39"/>
  <c r="N12" i="39"/>
  <c r="N4" i="39"/>
  <c r="N20" i="39"/>
  <c r="S25" i="39"/>
  <c r="S19" i="39"/>
  <c r="S18" i="39"/>
  <c r="S15" i="39"/>
  <c r="S8" i="39"/>
  <c r="S3" i="39"/>
  <c r="K22" i="39"/>
  <c r="K13" i="39"/>
  <c r="K24" i="39"/>
  <c r="K17" i="39"/>
  <c r="K7" i="39"/>
  <c r="K9" i="39"/>
  <c r="P11" i="39"/>
  <c r="P21" i="39"/>
  <c r="P23" i="39"/>
  <c r="P5" i="39"/>
  <c r="P10" i="39"/>
  <c r="P6" i="39"/>
  <c r="S2" i="39"/>
  <c r="U14" i="39"/>
  <c r="U26" i="39"/>
  <c r="U16" i="39"/>
  <c r="U12" i="39"/>
  <c r="U4" i="39"/>
  <c r="U20" i="39"/>
  <c r="I22" i="39"/>
  <c r="I13" i="39"/>
  <c r="I24" i="39"/>
  <c r="I17" i="39"/>
  <c r="I7" i="39"/>
  <c r="I9" i="39"/>
  <c r="N11" i="39"/>
  <c r="N21" i="39"/>
  <c r="N23" i="39"/>
  <c r="N5" i="39"/>
  <c r="N10" i="39"/>
  <c r="N6" i="39"/>
  <c r="U2" i="39"/>
  <c r="S14" i="39"/>
  <c r="S26" i="39"/>
  <c r="S16" i="39"/>
  <c r="S12" i="39"/>
  <c r="S4" i="39"/>
  <c r="AB58" i="32"/>
  <c r="AC58" i="32"/>
  <c r="AD58" i="32"/>
  <c r="AB57" i="32"/>
  <c r="AC57" i="32"/>
  <c r="AD57" i="32"/>
  <c r="AB59" i="32"/>
  <c r="AF59" i="32" s="1"/>
  <c r="AC59" i="32"/>
  <c r="AD59" i="32"/>
  <c r="AB54" i="32"/>
  <c r="AC54" i="32"/>
  <c r="AD54" i="32"/>
  <c r="AB56" i="32"/>
  <c r="AC56" i="32"/>
  <c r="AD56" i="32"/>
  <c r="AB53" i="32"/>
  <c r="AC53" i="32"/>
  <c r="AD53" i="32"/>
  <c r="AB55" i="32"/>
  <c r="AC55" i="32"/>
  <c r="AD55" i="32"/>
  <c r="AB52" i="32"/>
  <c r="AC52" i="32"/>
  <c r="AD52" i="32"/>
  <c r="AB60" i="32"/>
  <c r="AC60" i="32"/>
  <c r="AD60" i="32"/>
  <c r="AD61" i="32"/>
  <c r="AC61" i="32"/>
  <c r="AB61" i="32"/>
  <c r="AF61" i="32" s="1"/>
  <c r="C3" i="32"/>
  <c r="C6" i="32"/>
  <c r="C16" i="32"/>
  <c r="C13" i="32"/>
  <c r="C4" i="32"/>
  <c r="AF60" i="32" l="1"/>
  <c r="AF58" i="32"/>
  <c r="AF52" i="32"/>
  <c r="AF56" i="32"/>
  <c r="AE54" i="32"/>
  <c r="AF54" i="32"/>
  <c r="AE61" i="32"/>
  <c r="AE53" i="32"/>
  <c r="AE57" i="32"/>
  <c r="AE52" i="32"/>
  <c r="AF57" i="32"/>
  <c r="AE60" i="32"/>
  <c r="AE55" i="32"/>
  <c r="AE56" i="32"/>
  <c r="AE59" i="32"/>
  <c r="AE58" i="32"/>
  <c r="AF53" i="32"/>
  <c r="AF55" i="32"/>
  <c r="BJ41" i="2"/>
  <c r="BJ40" i="2"/>
  <c r="BJ39" i="2"/>
  <c r="BJ38" i="2"/>
  <c r="BJ37" i="2"/>
  <c r="BJ36" i="2"/>
  <c r="BJ35" i="2"/>
  <c r="BJ34" i="2"/>
  <c r="BJ33" i="2"/>
  <c r="BJ32" i="2"/>
  <c r="BJ31" i="2"/>
  <c r="BJ30" i="2"/>
  <c r="BJ29" i="2"/>
  <c r="BJ28" i="2"/>
  <c r="BJ27" i="2"/>
  <c r="BJ26" i="2"/>
  <c r="BJ25" i="2"/>
  <c r="BJ24" i="2"/>
  <c r="BJ23" i="2"/>
  <c r="BJ22" i="2"/>
  <c r="BJ21" i="2"/>
  <c r="BJ20" i="2"/>
  <c r="BJ19" i="2"/>
  <c r="BJ18" i="2"/>
  <c r="BJ17" i="2"/>
  <c r="BJ16" i="2"/>
  <c r="BJ15" i="2"/>
  <c r="BJ14" i="2"/>
  <c r="BJ13" i="2"/>
  <c r="BJ12" i="2"/>
  <c r="BJ11" i="2"/>
  <c r="BJ10" i="2"/>
  <c r="BX131" i="2"/>
  <c r="BX130" i="2"/>
  <c r="BX129" i="2"/>
  <c r="BX128" i="2"/>
  <c r="BX127" i="2"/>
  <c r="BX126" i="2"/>
  <c r="BX125" i="2"/>
  <c r="BX124" i="2"/>
  <c r="BX123" i="2"/>
  <c r="BX122" i="2"/>
  <c r="BX121" i="2"/>
  <c r="BX120" i="2"/>
  <c r="BX119" i="2"/>
  <c r="BX118" i="2"/>
  <c r="BX117" i="2"/>
  <c r="BX116" i="2"/>
  <c r="BX115" i="2"/>
  <c r="BX114" i="2"/>
  <c r="BX113" i="2"/>
  <c r="BX112" i="2"/>
  <c r="BX111" i="2"/>
  <c r="BX110" i="2"/>
  <c r="BX109" i="2"/>
  <c r="BX108" i="2"/>
  <c r="BX107" i="2"/>
  <c r="BX106" i="2"/>
  <c r="BX105" i="2"/>
  <c r="BX104" i="2"/>
  <c r="BX103" i="2"/>
  <c r="BX102" i="2"/>
  <c r="BX101" i="2"/>
  <c r="BX100" i="2"/>
  <c r="BX99" i="2"/>
  <c r="BX98" i="2"/>
  <c r="BX97" i="2"/>
  <c r="BX96" i="2"/>
  <c r="BX95" i="2"/>
  <c r="BX94" i="2"/>
  <c r="BX93" i="2"/>
  <c r="BX92" i="2"/>
  <c r="BX91" i="2"/>
  <c r="BX90" i="2"/>
  <c r="BX89" i="2"/>
  <c r="BX88" i="2"/>
  <c r="BX87" i="2"/>
  <c r="BX86" i="2"/>
  <c r="BX85" i="2"/>
  <c r="BX84" i="2"/>
  <c r="BX83" i="2"/>
  <c r="BX82" i="2"/>
  <c r="BX81" i="2"/>
  <c r="BX80" i="2"/>
  <c r="BX79" i="2"/>
  <c r="BX78" i="2"/>
  <c r="BX77" i="2"/>
  <c r="BX76" i="2"/>
  <c r="BX75" i="2"/>
  <c r="BX74" i="2"/>
  <c r="BX73" i="2"/>
  <c r="BX72" i="2"/>
  <c r="BX71" i="2"/>
  <c r="BX70" i="2"/>
  <c r="BX69" i="2"/>
  <c r="BX68" i="2"/>
  <c r="BX67" i="2"/>
  <c r="BX66" i="2"/>
  <c r="BX65" i="2"/>
  <c r="BX64" i="2"/>
  <c r="BX63" i="2"/>
  <c r="BX62" i="2"/>
  <c r="BX61" i="2"/>
  <c r="BX60" i="2"/>
  <c r="BX59" i="2"/>
  <c r="BX58" i="2"/>
  <c r="BX57" i="2"/>
  <c r="BX56" i="2"/>
  <c r="BX55" i="2"/>
  <c r="BX54" i="2"/>
  <c r="BX53" i="2"/>
  <c r="BX52" i="2"/>
  <c r="BX51" i="2"/>
  <c r="BX50" i="2"/>
  <c r="BX49" i="2"/>
  <c r="BX48" i="2"/>
  <c r="BX47" i="2"/>
  <c r="BX46" i="2"/>
  <c r="BX45" i="2"/>
  <c r="BX44" i="2"/>
  <c r="BX43" i="2"/>
  <c r="BX42" i="2"/>
  <c r="BX41" i="2"/>
  <c r="BI41" i="2"/>
  <c r="BX40" i="2"/>
  <c r="BI40" i="2"/>
  <c r="BX39" i="2"/>
  <c r="BI39" i="2"/>
  <c r="BX38" i="2"/>
  <c r="BI38" i="2"/>
  <c r="BX37" i="2"/>
  <c r="BI37" i="2"/>
  <c r="BX36" i="2"/>
  <c r="BI36" i="2"/>
  <c r="BX35" i="2"/>
  <c r="BI35" i="2"/>
  <c r="BX34" i="2"/>
  <c r="BI34" i="2"/>
  <c r="BX33" i="2"/>
  <c r="BI33" i="2"/>
  <c r="BX32" i="2"/>
  <c r="BI32" i="2"/>
  <c r="BX31" i="2"/>
  <c r="BI31" i="2"/>
  <c r="BX30" i="2"/>
  <c r="BI30" i="2"/>
  <c r="BX29" i="2"/>
  <c r="BI29" i="2"/>
  <c r="BX28" i="2"/>
  <c r="BI28" i="2"/>
  <c r="BX27" i="2"/>
  <c r="BI27" i="2"/>
  <c r="BX26" i="2"/>
  <c r="BI26" i="2"/>
  <c r="BX25" i="2"/>
  <c r="BI25" i="2"/>
  <c r="BX24" i="2"/>
  <c r="BI24" i="2"/>
  <c r="BX23" i="2"/>
  <c r="BI23" i="2"/>
  <c r="BX22" i="2"/>
  <c r="BI22" i="2"/>
  <c r="BX21" i="2"/>
  <c r="BI21" i="2"/>
  <c r="BX20" i="2"/>
  <c r="BI20" i="2"/>
  <c r="BX19" i="2"/>
  <c r="BI19" i="2"/>
  <c r="BX18" i="2"/>
  <c r="BI18" i="2"/>
  <c r="BX17" i="2"/>
  <c r="BI17" i="2"/>
  <c r="BX16" i="2"/>
  <c r="BI16" i="2"/>
  <c r="BX15" i="2"/>
  <c r="BI15" i="2"/>
  <c r="BX14" i="2"/>
  <c r="BI14" i="2"/>
  <c r="BX13" i="2"/>
  <c r="BI13" i="2"/>
  <c r="BX12" i="2"/>
  <c r="BI12" i="2"/>
  <c r="BX11" i="2"/>
  <c r="BI11" i="2"/>
  <c r="BX10" i="2"/>
  <c r="BI10" i="2"/>
  <c r="BL41" i="2"/>
  <c r="BL40" i="2"/>
  <c r="BL39" i="2"/>
  <c r="BL38" i="2"/>
  <c r="BL37" i="2"/>
  <c r="BL36" i="2"/>
  <c r="BL35" i="2"/>
  <c r="BL34" i="2"/>
  <c r="BL33" i="2"/>
  <c r="BL32" i="2"/>
  <c r="BL31" i="2"/>
  <c r="BL30" i="2"/>
  <c r="BL29" i="2"/>
  <c r="BL28" i="2"/>
  <c r="BL27" i="2"/>
  <c r="BL26" i="2"/>
  <c r="BL25" i="2"/>
  <c r="BL24" i="2"/>
  <c r="BL23" i="2"/>
  <c r="BL22" i="2"/>
  <c r="BL21" i="2"/>
  <c r="BL20" i="2"/>
  <c r="BL19" i="2"/>
  <c r="BL18" i="2"/>
  <c r="BL17" i="2"/>
  <c r="BL16" i="2"/>
  <c r="BL15" i="2"/>
  <c r="BL14" i="2"/>
  <c r="BL13" i="2"/>
  <c r="BL12" i="2"/>
  <c r="BL11" i="2"/>
  <c r="BL10" i="2"/>
  <c r="BY131" i="2"/>
  <c r="BY130" i="2"/>
  <c r="BY129" i="2"/>
  <c r="BY128" i="2"/>
  <c r="BY127" i="2"/>
  <c r="BY126" i="2"/>
  <c r="BY125" i="2"/>
  <c r="BY124" i="2"/>
  <c r="BY123" i="2"/>
  <c r="BY122" i="2"/>
  <c r="BY121" i="2"/>
  <c r="BY120" i="2"/>
  <c r="BY119" i="2"/>
  <c r="BY118" i="2"/>
  <c r="BY117" i="2"/>
  <c r="BY116" i="2"/>
  <c r="BY115" i="2"/>
  <c r="BY114" i="2"/>
  <c r="BY113" i="2"/>
  <c r="BY112" i="2"/>
  <c r="BY111" i="2"/>
  <c r="BY110" i="2"/>
  <c r="BY109" i="2"/>
  <c r="BY108" i="2"/>
  <c r="BY107" i="2"/>
  <c r="BY106" i="2"/>
  <c r="BY105" i="2"/>
  <c r="BY104" i="2"/>
  <c r="BY103" i="2"/>
  <c r="BY102" i="2"/>
  <c r="BY101" i="2"/>
  <c r="BY100" i="2"/>
  <c r="BY99" i="2"/>
  <c r="BY98" i="2"/>
  <c r="BY97" i="2"/>
  <c r="BY96" i="2"/>
  <c r="BY95" i="2"/>
  <c r="BY94" i="2"/>
  <c r="BY93" i="2"/>
  <c r="BY92" i="2"/>
  <c r="BY91" i="2"/>
  <c r="BY90" i="2"/>
  <c r="BY89" i="2"/>
  <c r="BY88" i="2"/>
  <c r="BY87" i="2"/>
  <c r="BY86" i="2"/>
  <c r="BY85" i="2"/>
  <c r="BY84" i="2"/>
  <c r="BY83" i="2"/>
  <c r="BY82" i="2"/>
  <c r="BY81" i="2"/>
  <c r="BY80" i="2"/>
  <c r="BY79" i="2"/>
  <c r="BY78" i="2"/>
  <c r="BY77" i="2"/>
  <c r="BY76" i="2"/>
  <c r="BY75" i="2"/>
  <c r="BY74" i="2"/>
  <c r="BY73" i="2"/>
  <c r="BY72" i="2"/>
  <c r="BY71" i="2"/>
  <c r="BY70" i="2"/>
  <c r="BY69" i="2"/>
  <c r="BY68" i="2"/>
  <c r="BY67" i="2"/>
  <c r="BY66" i="2"/>
  <c r="BY65" i="2"/>
  <c r="BY64" i="2"/>
  <c r="BY63" i="2"/>
  <c r="BY62" i="2"/>
  <c r="BY61" i="2"/>
  <c r="BY60" i="2"/>
  <c r="BY59" i="2"/>
  <c r="BY58" i="2"/>
  <c r="BY57" i="2"/>
  <c r="BY56" i="2"/>
  <c r="BY55" i="2"/>
  <c r="BY54" i="2"/>
  <c r="BY53" i="2"/>
  <c r="BY52" i="2"/>
  <c r="BY51" i="2"/>
  <c r="BY50" i="2"/>
  <c r="BY49" i="2"/>
  <c r="BY48" i="2"/>
  <c r="BY47" i="2"/>
  <c r="BY46" i="2"/>
  <c r="BY45" i="2"/>
  <c r="BY44" i="2"/>
  <c r="BY43" i="2"/>
  <c r="BY42" i="2"/>
  <c r="BY41" i="2"/>
  <c r="BK41" i="2"/>
  <c r="BY40" i="2"/>
  <c r="BK40" i="2"/>
  <c r="BY39" i="2"/>
  <c r="BK39" i="2"/>
  <c r="BY38" i="2"/>
  <c r="BK38" i="2"/>
  <c r="BY37" i="2"/>
  <c r="BK37" i="2"/>
  <c r="BY36" i="2"/>
  <c r="BK36" i="2"/>
  <c r="BY35" i="2"/>
  <c r="BK35" i="2"/>
  <c r="BY34" i="2"/>
  <c r="BK34" i="2"/>
  <c r="BY33" i="2"/>
  <c r="BK33" i="2"/>
  <c r="BY32" i="2"/>
  <c r="BK32" i="2"/>
  <c r="BY31" i="2"/>
  <c r="BK31" i="2"/>
  <c r="BY30" i="2"/>
  <c r="BK30" i="2"/>
  <c r="BY29" i="2"/>
  <c r="BK29" i="2"/>
  <c r="BY28" i="2"/>
  <c r="BK28" i="2"/>
  <c r="BY27" i="2"/>
  <c r="BK27" i="2"/>
  <c r="BY26" i="2"/>
  <c r="BK26" i="2"/>
  <c r="BY25" i="2"/>
  <c r="BK25" i="2"/>
  <c r="BY24" i="2"/>
  <c r="BK24" i="2"/>
  <c r="BY23" i="2"/>
  <c r="BK23" i="2"/>
  <c r="BY22" i="2"/>
  <c r="BK22" i="2"/>
  <c r="BY21" i="2"/>
  <c r="BK21" i="2"/>
  <c r="BY20" i="2"/>
  <c r="BK20" i="2"/>
  <c r="BY19" i="2"/>
  <c r="BK19" i="2"/>
  <c r="BY18" i="2"/>
  <c r="BK18" i="2"/>
  <c r="BY17" i="2"/>
  <c r="BK17" i="2"/>
  <c r="BY16" i="2"/>
  <c r="BK16" i="2"/>
  <c r="BY15" i="2"/>
  <c r="BK15" i="2"/>
  <c r="BY14" i="2"/>
  <c r="BK14" i="2"/>
  <c r="BY13" i="2"/>
  <c r="BK13" i="2"/>
  <c r="BY12" i="2"/>
  <c r="BK12" i="2"/>
  <c r="BY11" i="2"/>
  <c r="BK11" i="2"/>
  <c r="BY10" i="2"/>
  <c r="BK10" i="2"/>
  <c r="BZ131" i="2" l="1"/>
  <c r="BZ130" i="2"/>
  <c r="BZ129" i="2"/>
  <c r="BZ128" i="2"/>
  <c r="BZ127" i="2"/>
  <c r="BZ126" i="2"/>
  <c r="BZ125" i="2"/>
  <c r="BZ124" i="2"/>
  <c r="BZ123" i="2"/>
  <c r="BZ122" i="2"/>
  <c r="BZ121" i="2"/>
  <c r="BZ120" i="2"/>
  <c r="BZ119" i="2"/>
  <c r="BZ118" i="2"/>
  <c r="BZ117" i="2"/>
  <c r="BZ116" i="2"/>
  <c r="BZ115" i="2"/>
  <c r="BZ114" i="2"/>
  <c r="BZ113" i="2"/>
  <c r="BZ112" i="2"/>
  <c r="BZ111" i="2"/>
  <c r="BZ110" i="2"/>
  <c r="BZ109" i="2"/>
  <c r="BZ108" i="2"/>
  <c r="BZ107" i="2"/>
  <c r="BZ106" i="2"/>
  <c r="BZ105" i="2"/>
  <c r="BZ104" i="2"/>
  <c r="BZ103" i="2"/>
  <c r="BZ102" i="2"/>
  <c r="BZ101" i="2"/>
  <c r="BZ100" i="2"/>
  <c r="BZ99" i="2"/>
  <c r="BZ98" i="2"/>
  <c r="BZ97" i="2"/>
  <c r="BZ96" i="2"/>
  <c r="BZ95" i="2"/>
  <c r="BZ94" i="2"/>
  <c r="BZ93" i="2"/>
  <c r="BZ92" i="2"/>
  <c r="BZ91" i="2"/>
  <c r="BZ90" i="2"/>
  <c r="BZ89" i="2"/>
  <c r="BZ88" i="2"/>
  <c r="BZ87" i="2"/>
  <c r="BZ86" i="2"/>
  <c r="BZ85" i="2"/>
  <c r="BZ84" i="2"/>
  <c r="BZ83" i="2"/>
  <c r="BZ82" i="2"/>
  <c r="BZ81" i="2"/>
  <c r="BZ80" i="2"/>
  <c r="BZ79" i="2"/>
  <c r="BZ78" i="2"/>
  <c r="BZ77" i="2"/>
  <c r="BZ76" i="2"/>
  <c r="BZ75" i="2"/>
  <c r="BZ74" i="2"/>
  <c r="BZ73" i="2"/>
  <c r="BZ72" i="2"/>
  <c r="BZ71" i="2"/>
  <c r="BZ70" i="2"/>
  <c r="BZ69" i="2"/>
  <c r="BZ68" i="2"/>
  <c r="BZ67" i="2"/>
  <c r="BZ66" i="2"/>
  <c r="BZ65" i="2"/>
  <c r="BZ64" i="2"/>
  <c r="BZ63" i="2"/>
  <c r="BZ62" i="2"/>
  <c r="BZ61" i="2"/>
  <c r="BZ60" i="2"/>
  <c r="BZ59" i="2"/>
  <c r="BZ58" i="2"/>
  <c r="BZ57" i="2"/>
  <c r="BZ56" i="2"/>
  <c r="BZ55" i="2"/>
  <c r="BZ54" i="2"/>
  <c r="BZ53" i="2"/>
  <c r="BZ52" i="2"/>
  <c r="BZ51" i="2"/>
  <c r="BZ50" i="2"/>
  <c r="BZ49" i="2"/>
  <c r="BZ48" i="2"/>
  <c r="BZ47" i="2"/>
  <c r="BZ46" i="2"/>
  <c r="BZ45" i="2"/>
  <c r="BZ44" i="2"/>
  <c r="BZ43" i="2"/>
  <c r="BZ42" i="2"/>
  <c r="BZ41" i="2"/>
  <c r="BM41" i="2"/>
  <c r="BZ40" i="2"/>
  <c r="BM40" i="2"/>
  <c r="BZ39" i="2"/>
  <c r="BM39" i="2"/>
  <c r="BZ38" i="2"/>
  <c r="BM38" i="2"/>
  <c r="BZ37" i="2"/>
  <c r="BM37" i="2"/>
  <c r="BZ36" i="2"/>
  <c r="BM36" i="2"/>
  <c r="BZ35" i="2"/>
  <c r="BM35" i="2"/>
  <c r="BZ34" i="2"/>
  <c r="BM34" i="2"/>
  <c r="BZ33" i="2"/>
  <c r="BM33" i="2"/>
  <c r="BZ32" i="2"/>
  <c r="BM32" i="2"/>
  <c r="BZ31" i="2"/>
  <c r="BM31" i="2"/>
  <c r="BZ30" i="2"/>
  <c r="BM30" i="2"/>
  <c r="BZ29" i="2"/>
  <c r="BM29" i="2"/>
  <c r="BZ28" i="2"/>
  <c r="BM28" i="2"/>
  <c r="BZ27" i="2"/>
  <c r="BM27" i="2"/>
  <c r="BZ26" i="2"/>
  <c r="BM26" i="2"/>
  <c r="BZ25" i="2"/>
  <c r="BM25" i="2"/>
  <c r="BZ24" i="2"/>
  <c r="BM24" i="2"/>
  <c r="BZ23" i="2"/>
  <c r="BM23" i="2"/>
  <c r="BZ22" i="2"/>
  <c r="BM22" i="2"/>
  <c r="BZ21" i="2"/>
  <c r="BM21" i="2"/>
  <c r="BZ20" i="2"/>
  <c r="BM20" i="2"/>
  <c r="BZ19" i="2"/>
  <c r="BM19" i="2"/>
  <c r="BZ18" i="2"/>
  <c r="BM18" i="2"/>
  <c r="BZ17" i="2"/>
  <c r="BM17" i="2"/>
  <c r="BZ16" i="2"/>
  <c r="BM16" i="2"/>
  <c r="BZ15" i="2"/>
  <c r="BM15" i="2"/>
  <c r="BZ14" i="2"/>
  <c r="BM14" i="2"/>
  <c r="BZ13" i="2"/>
  <c r="BM13" i="2"/>
  <c r="BZ12" i="2"/>
  <c r="BM12" i="2"/>
  <c r="BZ11" i="2"/>
  <c r="BM11" i="2"/>
  <c r="BZ10" i="2"/>
  <c r="BM10" i="2"/>
  <c r="DX10" i="32" l="1"/>
  <c r="DY10" i="32"/>
  <c r="DZ10" i="32"/>
  <c r="EA10" i="32"/>
  <c r="EB10" i="32"/>
  <c r="DX11" i="32"/>
  <c r="DY11" i="32"/>
  <c r="DZ11" i="32"/>
  <c r="EA11" i="32"/>
  <c r="EB11" i="32"/>
  <c r="DX12" i="32"/>
  <c r="DY12" i="32"/>
  <c r="DZ12" i="32"/>
  <c r="EA12" i="32"/>
  <c r="EB12" i="32"/>
  <c r="DX13" i="32"/>
  <c r="DY13" i="32"/>
  <c r="DZ13" i="32"/>
  <c r="EA13" i="32"/>
  <c r="EB13" i="32"/>
  <c r="DX14" i="32"/>
  <c r="DY14" i="32"/>
  <c r="DZ14" i="32"/>
  <c r="EA14" i="32"/>
  <c r="EB14" i="32"/>
  <c r="DX15" i="32"/>
  <c r="DY15" i="32"/>
  <c r="DZ15" i="32"/>
  <c r="EA15" i="32"/>
  <c r="EB15" i="32"/>
  <c r="DX16" i="32"/>
  <c r="DY16" i="32"/>
  <c r="DZ16" i="32"/>
  <c r="EA16" i="32"/>
  <c r="EB16" i="32"/>
  <c r="DX17" i="32"/>
  <c r="DY17" i="32"/>
  <c r="DZ17" i="32"/>
  <c r="EA17" i="32"/>
  <c r="EB17" i="32"/>
  <c r="DX18" i="32"/>
  <c r="DY18" i="32"/>
  <c r="DZ18" i="32"/>
  <c r="EA18" i="32"/>
  <c r="EB18" i="32"/>
  <c r="DX19" i="32"/>
  <c r="DY19" i="32"/>
  <c r="DZ19" i="32"/>
  <c r="EA19" i="32"/>
  <c r="EB19" i="32"/>
  <c r="DX20" i="32"/>
  <c r="DY20" i="32"/>
  <c r="DZ20" i="32"/>
  <c r="EA20" i="32"/>
  <c r="EB20" i="32"/>
  <c r="DX21" i="32"/>
  <c r="DY21" i="32"/>
  <c r="DZ21" i="32"/>
  <c r="EA21" i="32"/>
  <c r="EB21" i="32"/>
  <c r="DX22" i="32"/>
  <c r="DY22" i="32"/>
  <c r="DZ22" i="32"/>
  <c r="EA22" i="32"/>
  <c r="EB22" i="32"/>
  <c r="DX23" i="32"/>
  <c r="DY23" i="32"/>
  <c r="DZ23" i="32"/>
  <c r="EA23" i="32"/>
  <c r="EB23" i="32"/>
  <c r="DX24" i="32"/>
  <c r="DY24" i="32"/>
  <c r="DZ24" i="32"/>
  <c r="EA24" i="32"/>
  <c r="EB24" i="32"/>
  <c r="DX25" i="32"/>
  <c r="DY25" i="32"/>
  <c r="DZ25" i="32"/>
  <c r="EA25" i="32"/>
  <c r="EB25" i="32"/>
  <c r="DX9" i="32"/>
  <c r="DY9" i="32"/>
  <c r="EB9" i="32"/>
  <c r="EA9" i="32"/>
  <c r="DZ9" i="32"/>
  <c r="DX4" i="32"/>
  <c r="BG62" i="32" l="1"/>
  <c r="BH62" i="32"/>
  <c r="BI62" i="32"/>
  <c r="BJ62" i="32"/>
  <c r="BK62" i="32"/>
  <c r="BG11" i="32"/>
  <c r="BH11" i="32"/>
  <c r="BI11" i="32"/>
  <c r="BJ11" i="32"/>
  <c r="BK11" i="32"/>
  <c r="BG12" i="32"/>
  <c r="BH12" i="32"/>
  <c r="BI12" i="32"/>
  <c r="BJ12" i="32"/>
  <c r="BK12" i="32"/>
  <c r="BG13" i="32"/>
  <c r="BH13" i="32"/>
  <c r="BI13" i="32"/>
  <c r="BJ13" i="32"/>
  <c r="BK13" i="32"/>
  <c r="BG14" i="32"/>
  <c r="BH14" i="32"/>
  <c r="BI14" i="32"/>
  <c r="BJ14" i="32"/>
  <c r="BK14" i="32"/>
  <c r="BG15" i="32"/>
  <c r="BH15" i="32"/>
  <c r="BI15" i="32"/>
  <c r="BJ15" i="32"/>
  <c r="BK15" i="32"/>
  <c r="BG16" i="32"/>
  <c r="BH16" i="32"/>
  <c r="BI16" i="32"/>
  <c r="BJ16" i="32"/>
  <c r="BK16" i="32"/>
  <c r="BG17" i="32"/>
  <c r="BH17" i="32"/>
  <c r="BI17" i="32"/>
  <c r="BJ17" i="32"/>
  <c r="BK17" i="32"/>
  <c r="BG18" i="32"/>
  <c r="BH18" i="32"/>
  <c r="BI18" i="32"/>
  <c r="BJ18" i="32"/>
  <c r="BK18" i="32"/>
  <c r="BG19" i="32"/>
  <c r="BH19" i="32"/>
  <c r="BI19" i="32"/>
  <c r="BJ19" i="32"/>
  <c r="BK19" i="32"/>
  <c r="BG20" i="32"/>
  <c r="BH20" i="32"/>
  <c r="BI20" i="32"/>
  <c r="BJ20" i="32"/>
  <c r="BK20" i="32"/>
  <c r="BG21" i="32"/>
  <c r="BH21" i="32"/>
  <c r="BI21" i="32"/>
  <c r="BJ21" i="32"/>
  <c r="BK21" i="32"/>
  <c r="BG22" i="32"/>
  <c r="BH22" i="32"/>
  <c r="BI22" i="32"/>
  <c r="BJ22" i="32"/>
  <c r="BK22" i="32"/>
  <c r="BG23" i="32"/>
  <c r="BH23" i="32"/>
  <c r="BI23" i="32"/>
  <c r="BJ23" i="32"/>
  <c r="BK23" i="32"/>
  <c r="BG24" i="32"/>
  <c r="BH24" i="32"/>
  <c r="BI24" i="32"/>
  <c r="BJ24" i="32"/>
  <c r="BK24" i="32"/>
  <c r="BG25" i="32"/>
  <c r="BH25" i="32"/>
  <c r="BI25" i="32"/>
  <c r="BJ25" i="32"/>
  <c r="BK25" i="32"/>
  <c r="BG26" i="32"/>
  <c r="BH26" i="32"/>
  <c r="BI26" i="32"/>
  <c r="BJ26" i="32"/>
  <c r="BK26" i="32"/>
  <c r="BG27" i="32"/>
  <c r="BH27" i="32"/>
  <c r="BI27" i="32"/>
  <c r="BJ27" i="32"/>
  <c r="BK27" i="32"/>
  <c r="BG28" i="32"/>
  <c r="BH28" i="32"/>
  <c r="BI28" i="32"/>
  <c r="BJ28" i="32"/>
  <c r="BK28" i="32"/>
  <c r="BG29" i="32"/>
  <c r="BH29" i="32"/>
  <c r="BI29" i="32"/>
  <c r="BJ29" i="32"/>
  <c r="BK29" i="32"/>
  <c r="BG30" i="32"/>
  <c r="BH30" i="32"/>
  <c r="BI30" i="32"/>
  <c r="BJ30" i="32"/>
  <c r="BK30" i="32"/>
  <c r="BG31" i="32"/>
  <c r="BH31" i="32"/>
  <c r="BI31" i="32"/>
  <c r="BJ31" i="32"/>
  <c r="BK31" i="32"/>
  <c r="BG32" i="32"/>
  <c r="BH32" i="32"/>
  <c r="BI32" i="32"/>
  <c r="BJ32" i="32"/>
  <c r="BK32" i="32"/>
  <c r="BG33" i="32"/>
  <c r="BH33" i="32"/>
  <c r="BI33" i="32"/>
  <c r="BJ33" i="32"/>
  <c r="BK33" i="32"/>
  <c r="BG34" i="32"/>
  <c r="BH34" i="32"/>
  <c r="BI34" i="32"/>
  <c r="BJ34" i="32"/>
  <c r="BK34" i="32"/>
  <c r="BG35" i="32"/>
  <c r="BH35" i="32"/>
  <c r="BI35" i="32"/>
  <c r="BJ35" i="32"/>
  <c r="BK35" i="32"/>
  <c r="BG36" i="32"/>
  <c r="BH36" i="32"/>
  <c r="BI36" i="32"/>
  <c r="BJ36" i="32"/>
  <c r="BK36" i="32"/>
  <c r="BG37" i="32"/>
  <c r="BH37" i="32"/>
  <c r="BI37" i="32"/>
  <c r="BJ37" i="32"/>
  <c r="BK37" i="32"/>
  <c r="BG38" i="32"/>
  <c r="BH38" i="32"/>
  <c r="BI38" i="32"/>
  <c r="BJ38" i="32"/>
  <c r="BK38" i="32"/>
  <c r="BG39" i="32"/>
  <c r="BH39" i="32"/>
  <c r="BI39" i="32"/>
  <c r="BJ39" i="32"/>
  <c r="BK39" i="32"/>
  <c r="BG40" i="32"/>
  <c r="BH40" i="32"/>
  <c r="BI40" i="32"/>
  <c r="BJ40" i="32"/>
  <c r="BK40" i="32"/>
  <c r="BG41" i="32"/>
  <c r="BH41" i="32"/>
  <c r="BI41" i="32"/>
  <c r="BJ41" i="32"/>
  <c r="BK41" i="32"/>
  <c r="BG42" i="32"/>
  <c r="BH42" i="32"/>
  <c r="BI42" i="32"/>
  <c r="BJ42" i="32"/>
  <c r="BK42" i="32"/>
  <c r="BG43" i="32"/>
  <c r="BH43" i="32"/>
  <c r="BI43" i="32"/>
  <c r="BJ43" i="32"/>
  <c r="BK43" i="32"/>
  <c r="BG44" i="32"/>
  <c r="BH44" i="32"/>
  <c r="BI44" i="32"/>
  <c r="BJ44" i="32"/>
  <c r="BK44" i="32"/>
  <c r="BG45" i="32"/>
  <c r="BH45" i="32"/>
  <c r="BI45" i="32"/>
  <c r="BJ45" i="32"/>
  <c r="BK45" i="32"/>
  <c r="BG46" i="32"/>
  <c r="BH46" i="32"/>
  <c r="BI46" i="32"/>
  <c r="BJ46" i="32"/>
  <c r="BK46" i="32"/>
  <c r="BG47" i="32"/>
  <c r="BH47" i="32"/>
  <c r="BI47" i="32"/>
  <c r="BJ47" i="32"/>
  <c r="BK47" i="32"/>
  <c r="BG48" i="32"/>
  <c r="BH48" i="32"/>
  <c r="BI48" i="32"/>
  <c r="BJ48" i="32"/>
  <c r="BK48" i="32"/>
  <c r="BG49" i="32"/>
  <c r="BH49" i="32"/>
  <c r="BI49" i="32"/>
  <c r="BJ49" i="32"/>
  <c r="BK49" i="32"/>
  <c r="BG50" i="32"/>
  <c r="BH50" i="32"/>
  <c r="BI50" i="32"/>
  <c r="BJ50" i="32"/>
  <c r="BK50" i="32"/>
  <c r="BG51" i="32"/>
  <c r="BH51" i="32"/>
  <c r="BI51" i="32"/>
  <c r="BJ51" i="32"/>
  <c r="BK51" i="32"/>
  <c r="BG52" i="32"/>
  <c r="BH52" i="32"/>
  <c r="BI52" i="32"/>
  <c r="BJ52" i="32"/>
  <c r="BK52" i="32"/>
  <c r="BG53" i="32"/>
  <c r="BH53" i="32"/>
  <c r="BI53" i="32"/>
  <c r="BJ53" i="32"/>
  <c r="BK53" i="32"/>
  <c r="BG54" i="32"/>
  <c r="BH54" i="32"/>
  <c r="BI54" i="32"/>
  <c r="BJ54" i="32"/>
  <c r="BK54" i="32"/>
  <c r="BG55" i="32"/>
  <c r="BH55" i="32"/>
  <c r="BI55" i="32"/>
  <c r="BJ55" i="32"/>
  <c r="BK55" i="32"/>
  <c r="BG56" i="32"/>
  <c r="BH56" i="32"/>
  <c r="BI56" i="32"/>
  <c r="BJ56" i="32"/>
  <c r="BK56" i="32"/>
  <c r="BG57" i="32"/>
  <c r="BH57" i="32"/>
  <c r="BI57" i="32"/>
  <c r="BJ57" i="32"/>
  <c r="BK57" i="32"/>
  <c r="BG58" i="32"/>
  <c r="BH58" i="32"/>
  <c r="BI58" i="32"/>
  <c r="BJ58" i="32"/>
  <c r="BK58" i="32"/>
  <c r="BG59" i="32"/>
  <c r="BH59" i="32"/>
  <c r="BI59" i="32"/>
  <c r="BJ59" i="32"/>
  <c r="BK59" i="32"/>
  <c r="BG60" i="32"/>
  <c r="BH60" i="32"/>
  <c r="BI60" i="32"/>
  <c r="BJ60" i="32"/>
  <c r="BK60" i="32"/>
  <c r="BG61" i="32"/>
  <c r="BH61" i="32"/>
  <c r="BI61" i="32"/>
  <c r="BJ61" i="32"/>
  <c r="BK61" i="32"/>
  <c r="BG10" i="32"/>
  <c r="BK10" i="32"/>
  <c r="BJ10" i="32"/>
  <c r="BI10" i="32"/>
  <c r="BH10" i="32"/>
  <c r="EO9" i="32"/>
  <c r="CN75" i="32"/>
  <c r="CN74" i="32"/>
  <c r="CN73" i="32"/>
  <c r="CN72" i="32"/>
  <c r="CN71" i="32"/>
  <c r="CN70" i="32"/>
  <c r="CN69" i="32"/>
  <c r="CN68" i="32"/>
  <c r="CN67" i="32"/>
  <c r="CN66" i="32"/>
  <c r="CN65" i="32"/>
  <c r="CN64" i="32"/>
  <c r="CN63" i="32"/>
  <c r="CN62" i="32"/>
  <c r="CN61" i="32"/>
  <c r="CN60" i="32"/>
  <c r="CN59" i="32"/>
  <c r="CN58" i="32"/>
  <c r="CN57" i="32"/>
  <c r="CN56" i="32"/>
  <c r="CN55" i="32"/>
  <c r="CN54" i="32"/>
  <c r="CN53" i="32"/>
  <c r="CN52" i="32"/>
  <c r="CN51" i="32"/>
  <c r="CN50" i="32"/>
  <c r="CN49" i="32"/>
  <c r="CN48" i="32"/>
  <c r="CN47" i="32"/>
  <c r="CN46" i="32"/>
  <c r="CN45" i="32"/>
  <c r="CN44" i="32"/>
  <c r="CN43" i="32"/>
  <c r="CN42" i="32"/>
  <c r="CN41" i="32"/>
  <c r="CN40" i="32"/>
  <c r="CN39" i="32"/>
  <c r="CN38" i="32"/>
  <c r="CN37" i="32"/>
  <c r="CN36" i="32"/>
  <c r="CN35" i="32"/>
  <c r="CN34" i="32"/>
  <c r="CN33" i="32"/>
  <c r="CN32" i="32"/>
  <c r="CN31" i="32"/>
  <c r="CN30" i="32"/>
  <c r="CN29" i="32"/>
  <c r="CN28" i="32"/>
  <c r="CN27" i="32"/>
  <c r="CN26" i="32"/>
  <c r="CN25" i="32"/>
  <c r="CN24" i="32"/>
  <c r="CN23" i="32"/>
  <c r="CN22" i="32"/>
  <c r="CN21" i="32"/>
  <c r="CN20" i="32"/>
  <c r="CN19" i="32"/>
  <c r="CN18" i="32"/>
  <c r="CN17" i="32"/>
  <c r="CN16" i="32"/>
  <c r="CN15" i="32"/>
  <c r="CN14" i="32"/>
  <c r="CN13" i="32"/>
  <c r="CN12" i="32"/>
  <c r="CN11" i="32"/>
  <c r="CM75" i="32"/>
  <c r="CM74" i="32"/>
  <c r="CM73" i="32"/>
  <c r="CM72" i="32"/>
  <c r="CM71" i="32"/>
  <c r="CM70" i="32"/>
  <c r="CM69" i="32"/>
  <c r="CM68" i="32"/>
  <c r="CM67" i="32"/>
  <c r="CM66" i="32"/>
  <c r="CM65" i="32"/>
  <c r="CM64" i="32"/>
  <c r="CM63" i="32"/>
  <c r="CM62" i="32"/>
  <c r="CM61" i="32"/>
  <c r="CM60" i="32"/>
  <c r="CM59" i="32"/>
  <c r="CM58" i="32"/>
  <c r="CM57" i="32"/>
  <c r="CM56" i="32"/>
  <c r="CM55" i="32"/>
  <c r="CM54" i="32"/>
  <c r="CM53" i="32"/>
  <c r="CM52" i="32"/>
  <c r="CM51" i="32"/>
  <c r="CM50" i="32"/>
  <c r="CM49" i="32"/>
  <c r="CM48" i="32"/>
  <c r="CM47" i="32"/>
  <c r="CM46" i="32"/>
  <c r="CM45" i="32"/>
  <c r="CM44" i="32"/>
  <c r="CM43" i="32"/>
  <c r="CM42" i="32"/>
  <c r="CM41" i="32"/>
  <c r="CM40" i="32"/>
  <c r="CM39" i="32"/>
  <c r="CM38" i="32"/>
  <c r="CM37" i="32"/>
  <c r="CM36" i="32"/>
  <c r="CM35" i="32"/>
  <c r="CM34" i="32"/>
  <c r="CM33" i="32"/>
  <c r="CM32" i="32"/>
  <c r="CM31" i="32"/>
  <c r="CM30" i="32"/>
  <c r="CM29" i="32"/>
  <c r="CM28" i="32"/>
  <c r="CM27" i="32"/>
  <c r="CM26" i="32"/>
  <c r="CM25" i="32"/>
  <c r="CM24" i="32"/>
  <c r="CM23" i="32"/>
  <c r="CM22" i="32"/>
  <c r="CM21" i="32"/>
  <c r="CM20" i="32"/>
  <c r="CM19" i="32"/>
  <c r="CM18" i="32"/>
  <c r="CM17" i="32"/>
  <c r="CM16" i="32"/>
  <c r="CM15" i="32"/>
  <c r="CM14" i="32"/>
  <c r="CM13" i="32"/>
  <c r="CM12" i="32"/>
  <c r="CM11" i="32"/>
  <c r="CL75" i="32"/>
  <c r="CL74" i="32"/>
  <c r="CL73" i="32"/>
  <c r="CL72" i="32"/>
  <c r="CL71" i="32"/>
  <c r="CL70" i="32"/>
  <c r="CL69" i="32"/>
  <c r="CL68" i="32"/>
  <c r="CL67" i="32"/>
  <c r="CL66" i="32"/>
  <c r="CL65" i="32"/>
  <c r="CL64" i="32"/>
  <c r="CL63" i="32"/>
  <c r="CL62" i="32"/>
  <c r="CL61" i="32"/>
  <c r="CL60" i="32"/>
  <c r="CL59" i="32"/>
  <c r="CL58" i="32"/>
  <c r="CL57" i="32"/>
  <c r="CL56" i="32"/>
  <c r="CL55" i="32"/>
  <c r="CL54" i="32"/>
  <c r="CL53" i="32"/>
  <c r="CL52" i="32"/>
  <c r="CL51" i="32"/>
  <c r="CL50" i="32"/>
  <c r="CL49" i="32"/>
  <c r="CL48" i="32"/>
  <c r="CL47" i="32"/>
  <c r="CL46" i="32"/>
  <c r="CL45" i="32"/>
  <c r="CL44" i="32"/>
  <c r="CL43" i="32"/>
  <c r="CL42" i="32"/>
  <c r="CL41" i="32"/>
  <c r="CL40" i="32"/>
  <c r="CL39" i="32"/>
  <c r="CL38" i="32"/>
  <c r="CL37" i="32"/>
  <c r="CL36" i="32"/>
  <c r="CL35" i="32"/>
  <c r="CL34" i="32"/>
  <c r="CL33" i="32"/>
  <c r="CL32" i="32"/>
  <c r="CL31" i="32"/>
  <c r="CL30" i="32"/>
  <c r="CL29" i="32"/>
  <c r="CL28" i="32"/>
  <c r="CL27" i="32"/>
  <c r="CL26" i="32"/>
  <c r="CL25" i="32"/>
  <c r="CL24" i="32"/>
  <c r="CL23" i="32"/>
  <c r="CL22" i="32"/>
  <c r="CL21" i="32"/>
  <c r="CL20" i="32"/>
  <c r="CL19" i="32"/>
  <c r="CL18" i="32"/>
  <c r="CL17" i="32"/>
  <c r="CL16" i="32"/>
  <c r="CL15" i="32"/>
  <c r="CL14" i="32"/>
  <c r="CL13" i="32"/>
  <c r="CL12" i="32"/>
  <c r="CL11" i="32"/>
  <c r="CK75" i="32"/>
  <c r="CK74" i="32"/>
  <c r="CK73" i="32"/>
  <c r="CK72" i="32"/>
  <c r="CK71" i="32"/>
  <c r="CK70" i="32"/>
  <c r="CK69" i="32"/>
  <c r="CK68" i="32"/>
  <c r="CK67" i="32"/>
  <c r="CK66" i="32"/>
  <c r="CK65" i="32"/>
  <c r="CK64" i="32"/>
  <c r="CK63" i="32"/>
  <c r="CK62" i="32"/>
  <c r="CK61" i="32"/>
  <c r="CK60" i="32"/>
  <c r="CK59" i="32"/>
  <c r="CK58" i="32"/>
  <c r="CK57" i="32"/>
  <c r="CK56" i="32"/>
  <c r="CK55" i="32"/>
  <c r="CK54" i="32"/>
  <c r="CK53" i="32"/>
  <c r="CK52" i="32"/>
  <c r="CK51" i="32"/>
  <c r="CK50" i="32"/>
  <c r="CK49" i="32"/>
  <c r="CK48" i="32"/>
  <c r="CK47" i="32"/>
  <c r="CK46" i="32"/>
  <c r="CK45" i="32"/>
  <c r="CK44" i="32"/>
  <c r="CK43" i="32"/>
  <c r="CK42" i="32"/>
  <c r="CK41" i="32"/>
  <c r="CK40" i="32"/>
  <c r="CK39" i="32"/>
  <c r="CK38" i="32"/>
  <c r="CK37" i="32"/>
  <c r="CK36" i="32"/>
  <c r="CK35" i="32"/>
  <c r="CK34" i="32"/>
  <c r="CK33" i="32"/>
  <c r="CK32" i="32"/>
  <c r="CK31" i="32"/>
  <c r="CK30" i="32"/>
  <c r="CK29" i="32"/>
  <c r="CK28" i="32"/>
  <c r="CK27" i="32"/>
  <c r="CK26" i="32"/>
  <c r="CK25" i="32"/>
  <c r="CK24" i="32"/>
  <c r="CK23" i="32"/>
  <c r="CK22" i="32"/>
  <c r="CK21" i="32"/>
  <c r="CK20" i="32"/>
  <c r="CK19" i="32"/>
  <c r="CK18" i="32"/>
  <c r="CK17" i="32"/>
  <c r="CK16" i="32"/>
  <c r="CK15" i="32"/>
  <c r="CK14" i="32"/>
  <c r="CK13" i="32"/>
  <c r="CK12" i="32"/>
  <c r="CK11" i="32"/>
  <c r="CJ75" i="32"/>
  <c r="CJ74" i="32"/>
  <c r="CJ73" i="32"/>
  <c r="CJ72" i="32"/>
  <c r="CJ71" i="32"/>
  <c r="CJ70" i="32"/>
  <c r="CJ69" i="32"/>
  <c r="CJ68" i="32"/>
  <c r="CJ67" i="32"/>
  <c r="CJ66" i="32"/>
  <c r="CJ65" i="32"/>
  <c r="CJ64" i="32"/>
  <c r="CJ63" i="32"/>
  <c r="CJ62" i="32"/>
  <c r="CJ61" i="32"/>
  <c r="CJ60" i="32"/>
  <c r="CJ59" i="32"/>
  <c r="CJ58" i="32"/>
  <c r="CJ57" i="32"/>
  <c r="CJ56" i="32"/>
  <c r="CJ55" i="32"/>
  <c r="CJ54" i="32"/>
  <c r="CJ53" i="32"/>
  <c r="CJ52" i="32"/>
  <c r="CJ51" i="32"/>
  <c r="CJ50" i="32"/>
  <c r="CJ49" i="32"/>
  <c r="CJ48" i="32"/>
  <c r="CJ47" i="32"/>
  <c r="CJ46" i="32"/>
  <c r="CJ45" i="32"/>
  <c r="CJ44" i="32"/>
  <c r="CJ43" i="32"/>
  <c r="CJ42" i="32"/>
  <c r="CJ41" i="32"/>
  <c r="CJ40" i="32"/>
  <c r="CJ39" i="32"/>
  <c r="CJ38" i="32"/>
  <c r="CJ37" i="32"/>
  <c r="CJ36" i="32"/>
  <c r="CJ35" i="32"/>
  <c r="CJ34" i="32"/>
  <c r="CJ33" i="32"/>
  <c r="CJ32" i="32"/>
  <c r="CJ31" i="32"/>
  <c r="CJ30" i="32"/>
  <c r="CJ29" i="32"/>
  <c r="CJ28" i="32"/>
  <c r="CJ27" i="32"/>
  <c r="CJ26" i="32"/>
  <c r="CJ25" i="32"/>
  <c r="CJ24" i="32"/>
  <c r="CJ23" i="32"/>
  <c r="CJ22" i="32"/>
  <c r="CJ21" i="32"/>
  <c r="CJ20" i="32"/>
  <c r="CJ19" i="32"/>
  <c r="CJ18" i="32"/>
  <c r="CJ17" i="32"/>
  <c r="CJ16" i="32"/>
  <c r="CJ15" i="32"/>
  <c r="CJ14" i="32"/>
  <c r="CJ13" i="32"/>
  <c r="CJ12" i="32"/>
  <c r="BZ100" i="32"/>
  <c r="BZ99" i="32"/>
  <c r="BZ98" i="32"/>
  <c r="BZ97" i="32"/>
  <c r="BZ96" i="32"/>
  <c r="BZ95" i="32"/>
  <c r="BZ94" i="32"/>
  <c r="BZ93" i="32"/>
  <c r="BZ92" i="32"/>
  <c r="BZ91" i="32"/>
  <c r="BZ90" i="32"/>
  <c r="BZ89" i="32"/>
  <c r="BZ88" i="32"/>
  <c r="BZ87" i="32"/>
  <c r="BZ86" i="32"/>
  <c r="BZ85" i="32"/>
  <c r="BZ84" i="32"/>
  <c r="BZ83" i="32"/>
  <c r="BZ82" i="32"/>
  <c r="BZ81" i="32"/>
  <c r="BZ80" i="32"/>
  <c r="BZ79" i="32"/>
  <c r="BZ78" i="32"/>
  <c r="BZ77" i="32"/>
  <c r="BZ76" i="32"/>
  <c r="BZ75" i="32"/>
  <c r="BZ74" i="32"/>
  <c r="BZ73" i="32"/>
  <c r="BZ72" i="32"/>
  <c r="BZ71" i="32"/>
  <c r="BZ70" i="32"/>
  <c r="BZ69" i="32"/>
  <c r="BZ68" i="32"/>
  <c r="BZ67" i="32"/>
  <c r="BZ66" i="32"/>
  <c r="BZ65" i="32"/>
  <c r="BZ64" i="32"/>
  <c r="BZ63" i="32"/>
  <c r="BZ62" i="32"/>
  <c r="BZ61" i="32"/>
  <c r="BZ60" i="32"/>
  <c r="BZ59" i="32"/>
  <c r="BZ58" i="32"/>
  <c r="BZ57" i="32"/>
  <c r="BZ56" i="32"/>
  <c r="BZ55" i="32"/>
  <c r="BZ54" i="32"/>
  <c r="BZ53" i="32"/>
  <c r="BZ52" i="32"/>
  <c r="BZ51" i="32"/>
  <c r="BZ50" i="32"/>
  <c r="BZ49" i="32"/>
  <c r="BZ48" i="32"/>
  <c r="BZ47" i="32"/>
  <c r="BZ46" i="32"/>
  <c r="BZ45" i="32"/>
  <c r="BZ44" i="32"/>
  <c r="BZ43" i="32"/>
  <c r="BZ42" i="32"/>
  <c r="BZ41" i="32"/>
  <c r="BZ40" i="32"/>
  <c r="BZ39" i="32"/>
  <c r="BZ38" i="32"/>
  <c r="BZ37" i="32"/>
  <c r="BZ36" i="32"/>
  <c r="BZ35" i="32"/>
  <c r="BZ34" i="32"/>
  <c r="BZ33" i="32"/>
  <c r="BZ32" i="32"/>
  <c r="BZ31" i="32"/>
  <c r="BZ30" i="32"/>
  <c r="BZ29" i="32"/>
  <c r="BZ28" i="32"/>
  <c r="BZ27" i="32"/>
  <c r="BZ26" i="32"/>
  <c r="BZ25" i="32"/>
  <c r="BZ24" i="32"/>
  <c r="BZ23" i="32"/>
  <c r="BZ22" i="32"/>
  <c r="BZ21" i="32"/>
  <c r="BZ20" i="32"/>
  <c r="BZ19" i="32"/>
  <c r="BZ18" i="32"/>
  <c r="BZ17" i="32"/>
  <c r="BZ16" i="32"/>
  <c r="BZ15" i="32"/>
  <c r="BZ14" i="32"/>
  <c r="BZ13" i="32"/>
  <c r="BZ12" i="32"/>
  <c r="BZ11" i="32"/>
  <c r="BY100" i="32"/>
  <c r="BY99" i="32"/>
  <c r="BY98" i="32"/>
  <c r="BY97" i="32"/>
  <c r="BY96" i="32"/>
  <c r="BY95" i="32"/>
  <c r="BY94" i="32"/>
  <c r="BY93" i="32"/>
  <c r="BY92" i="32"/>
  <c r="BY91" i="32"/>
  <c r="BY90" i="32"/>
  <c r="BY89" i="32"/>
  <c r="BY88" i="32"/>
  <c r="BY87" i="32"/>
  <c r="BY86" i="32"/>
  <c r="BY85" i="32"/>
  <c r="BY84" i="32"/>
  <c r="BY83" i="32"/>
  <c r="BY82" i="32"/>
  <c r="BY81" i="32"/>
  <c r="BY80" i="32"/>
  <c r="BY79" i="32"/>
  <c r="BY78" i="32"/>
  <c r="BY77" i="32"/>
  <c r="BY76" i="32"/>
  <c r="BY75" i="32"/>
  <c r="BY74" i="32"/>
  <c r="BY73" i="32"/>
  <c r="BY72" i="32"/>
  <c r="BY71" i="32"/>
  <c r="BY70" i="32"/>
  <c r="BY69" i="32"/>
  <c r="BY68" i="32"/>
  <c r="BY67" i="32"/>
  <c r="BY66" i="32"/>
  <c r="BY65" i="32"/>
  <c r="BY64" i="32"/>
  <c r="BY63" i="32"/>
  <c r="BY62" i="32"/>
  <c r="BY61" i="32"/>
  <c r="BY60" i="32"/>
  <c r="BY59" i="32"/>
  <c r="BY58" i="32"/>
  <c r="BY57" i="32"/>
  <c r="BY56" i="32"/>
  <c r="BY55" i="32"/>
  <c r="BY54" i="32"/>
  <c r="BY53" i="32"/>
  <c r="BY52" i="32"/>
  <c r="BY51" i="32"/>
  <c r="BY50" i="32"/>
  <c r="BY49" i="32"/>
  <c r="BY48" i="32"/>
  <c r="BY47" i="32"/>
  <c r="BY46" i="32"/>
  <c r="BY45" i="32"/>
  <c r="BY44" i="32"/>
  <c r="BY43" i="32"/>
  <c r="BY42" i="32"/>
  <c r="BY41" i="32"/>
  <c r="BY40" i="32"/>
  <c r="BY39" i="32"/>
  <c r="BY38" i="32"/>
  <c r="BY37" i="32"/>
  <c r="BY36" i="32"/>
  <c r="BY35" i="32"/>
  <c r="BY34" i="32"/>
  <c r="BY33" i="32"/>
  <c r="BY32" i="32"/>
  <c r="BY31" i="32"/>
  <c r="BY30" i="32"/>
  <c r="BY29" i="32"/>
  <c r="BY28" i="32"/>
  <c r="BY27" i="32"/>
  <c r="BY26" i="32"/>
  <c r="BY25" i="32"/>
  <c r="BY24" i="32"/>
  <c r="BY23" i="32"/>
  <c r="BY22" i="32"/>
  <c r="BY21" i="32"/>
  <c r="BY20" i="32"/>
  <c r="BY19" i="32"/>
  <c r="BY18" i="32"/>
  <c r="BY17" i="32"/>
  <c r="BY16" i="32"/>
  <c r="BY15" i="32"/>
  <c r="BY14" i="32"/>
  <c r="BY13" i="32"/>
  <c r="BY12" i="32"/>
  <c r="BY11" i="32"/>
  <c r="BX100" i="32"/>
  <c r="BX99" i="32"/>
  <c r="BX98" i="32"/>
  <c r="BX97" i="32"/>
  <c r="BX96" i="32"/>
  <c r="BX95" i="32"/>
  <c r="BX94" i="32"/>
  <c r="BX93" i="32"/>
  <c r="BX92" i="32"/>
  <c r="BX91" i="32"/>
  <c r="BX90" i="32"/>
  <c r="BX89" i="32"/>
  <c r="BX88" i="32"/>
  <c r="BX87" i="32"/>
  <c r="BX86" i="32"/>
  <c r="BX85" i="32"/>
  <c r="BX84" i="32"/>
  <c r="BX83" i="32"/>
  <c r="BX82" i="32"/>
  <c r="BX81" i="32"/>
  <c r="BX80" i="32"/>
  <c r="BX79" i="32"/>
  <c r="BX78" i="32"/>
  <c r="BX77" i="32"/>
  <c r="BX76" i="32"/>
  <c r="BX75" i="32"/>
  <c r="BX74" i="32"/>
  <c r="BX73" i="32"/>
  <c r="BX72" i="32"/>
  <c r="BX71" i="32"/>
  <c r="BX70" i="32"/>
  <c r="BX69" i="32"/>
  <c r="BX68" i="32"/>
  <c r="BX67" i="32"/>
  <c r="BX66" i="32"/>
  <c r="BX65" i="32"/>
  <c r="BX64" i="32"/>
  <c r="BX63" i="32"/>
  <c r="BX62" i="32"/>
  <c r="BX61" i="32"/>
  <c r="BX60" i="32"/>
  <c r="BX59" i="32"/>
  <c r="BX58" i="32"/>
  <c r="BX57" i="32"/>
  <c r="BX56" i="32"/>
  <c r="BX55" i="32"/>
  <c r="BX54" i="32"/>
  <c r="BX53" i="32"/>
  <c r="BX52" i="32"/>
  <c r="BX51" i="32"/>
  <c r="BX50" i="32"/>
  <c r="BX49" i="32"/>
  <c r="BX48" i="32"/>
  <c r="BX47" i="32"/>
  <c r="BX46" i="32"/>
  <c r="BX45" i="32"/>
  <c r="BX44" i="32"/>
  <c r="BX43" i="32"/>
  <c r="BX42" i="32"/>
  <c r="BX41" i="32"/>
  <c r="BX40" i="32"/>
  <c r="BX39" i="32"/>
  <c r="BX38" i="32"/>
  <c r="BX37" i="32"/>
  <c r="BX36" i="32"/>
  <c r="BX35" i="32"/>
  <c r="BX34" i="32"/>
  <c r="BX33" i="32"/>
  <c r="BX32" i="32"/>
  <c r="BX31" i="32"/>
  <c r="BX30" i="32"/>
  <c r="BX29" i="32"/>
  <c r="BX28" i="32"/>
  <c r="BX27" i="32"/>
  <c r="BX26" i="32"/>
  <c r="BX25" i="32"/>
  <c r="BX24" i="32"/>
  <c r="BX23" i="32"/>
  <c r="BX22" i="32"/>
  <c r="BX21" i="32"/>
  <c r="BX20" i="32"/>
  <c r="BX19" i="32"/>
  <c r="BX18" i="32"/>
  <c r="BX17" i="32"/>
  <c r="BX16" i="32"/>
  <c r="BX15" i="32"/>
  <c r="BX14" i="32"/>
  <c r="BX13" i="32"/>
  <c r="BX12" i="32"/>
  <c r="BX11" i="32"/>
  <c r="BW100" i="32"/>
  <c r="BW99" i="32"/>
  <c r="BW98" i="32"/>
  <c r="BW97" i="32"/>
  <c r="BW96" i="32"/>
  <c r="BW95" i="32"/>
  <c r="BW94" i="32"/>
  <c r="BW93" i="32"/>
  <c r="BW92" i="32"/>
  <c r="BW91" i="32"/>
  <c r="BW90" i="32"/>
  <c r="BW89" i="32"/>
  <c r="BW88" i="32"/>
  <c r="BW87" i="32"/>
  <c r="BW86" i="32"/>
  <c r="BW85" i="32"/>
  <c r="BW84" i="32"/>
  <c r="BW83" i="32"/>
  <c r="BW82" i="32"/>
  <c r="BW81" i="32"/>
  <c r="BW80" i="32"/>
  <c r="BW79" i="32"/>
  <c r="BW78" i="32"/>
  <c r="BW77" i="32"/>
  <c r="BW76" i="32"/>
  <c r="BW75" i="32"/>
  <c r="BW74" i="32"/>
  <c r="BW73" i="32"/>
  <c r="BW72" i="32"/>
  <c r="BW71" i="32"/>
  <c r="BW70" i="32"/>
  <c r="BW69" i="32"/>
  <c r="BW68" i="32"/>
  <c r="BW67" i="32"/>
  <c r="BW66" i="32"/>
  <c r="BW65" i="32"/>
  <c r="BW64" i="32"/>
  <c r="BW63" i="32"/>
  <c r="BW62" i="32"/>
  <c r="BW61" i="32"/>
  <c r="BW60" i="32"/>
  <c r="BW59" i="32"/>
  <c r="BW58" i="32"/>
  <c r="BW57" i="32"/>
  <c r="BW56" i="32"/>
  <c r="BW55" i="32"/>
  <c r="BW54" i="32"/>
  <c r="BW53" i="32"/>
  <c r="BW52" i="32"/>
  <c r="BW51" i="32"/>
  <c r="BW50" i="32"/>
  <c r="BW49" i="32"/>
  <c r="BW48" i="32"/>
  <c r="BW47" i="32"/>
  <c r="BW46" i="32"/>
  <c r="BW45" i="32"/>
  <c r="BW44" i="32"/>
  <c r="BW43" i="32"/>
  <c r="BW42" i="32"/>
  <c r="BW41" i="32"/>
  <c r="BW40" i="32"/>
  <c r="BW39" i="32"/>
  <c r="BW38" i="32"/>
  <c r="BW37" i="32"/>
  <c r="BW36" i="32"/>
  <c r="BW35" i="32"/>
  <c r="BW34" i="32"/>
  <c r="BW33" i="32"/>
  <c r="BW32" i="32"/>
  <c r="BW31" i="32"/>
  <c r="BW30" i="32"/>
  <c r="BW29" i="32"/>
  <c r="BW28" i="32"/>
  <c r="BW27" i="32"/>
  <c r="BW26" i="32"/>
  <c r="BW25" i="32"/>
  <c r="BW24" i="32"/>
  <c r="BW23" i="32"/>
  <c r="BW22" i="32"/>
  <c r="BW21" i="32"/>
  <c r="BW20" i="32"/>
  <c r="BW19" i="32"/>
  <c r="BW18" i="32"/>
  <c r="BW17" i="32"/>
  <c r="BW16" i="32"/>
  <c r="BW15" i="32"/>
  <c r="BW14" i="32"/>
  <c r="BW13" i="32"/>
  <c r="BW12" i="32"/>
  <c r="BW11" i="32"/>
  <c r="BV100" i="32"/>
  <c r="BV99" i="32"/>
  <c r="BV98" i="32"/>
  <c r="BV97" i="32"/>
  <c r="BV96" i="32"/>
  <c r="BV95" i="32"/>
  <c r="BV94" i="32"/>
  <c r="BV93" i="32"/>
  <c r="BV92" i="32"/>
  <c r="BV91" i="32"/>
  <c r="BV90" i="32"/>
  <c r="BV89" i="32"/>
  <c r="BV88" i="32"/>
  <c r="BV87" i="32"/>
  <c r="BV86" i="32"/>
  <c r="BV85" i="32"/>
  <c r="BV84" i="32"/>
  <c r="BV83" i="32"/>
  <c r="BV82" i="32"/>
  <c r="BV81" i="32"/>
  <c r="BV80" i="32"/>
  <c r="BV79" i="32"/>
  <c r="BV78" i="32"/>
  <c r="BV77" i="32"/>
  <c r="BV76" i="32"/>
  <c r="BV75" i="32"/>
  <c r="BV74" i="32"/>
  <c r="BV73" i="32"/>
  <c r="BV72" i="32"/>
  <c r="BV71" i="32"/>
  <c r="BV70" i="32"/>
  <c r="BV69" i="32"/>
  <c r="BV68" i="32"/>
  <c r="BV67" i="32"/>
  <c r="BV66" i="32"/>
  <c r="BV65" i="32"/>
  <c r="BV64" i="32"/>
  <c r="BV63" i="32"/>
  <c r="BV62" i="32"/>
  <c r="BV61" i="32"/>
  <c r="BV60" i="32"/>
  <c r="BV59" i="32"/>
  <c r="BV58" i="32"/>
  <c r="BV57" i="32"/>
  <c r="BV56" i="32"/>
  <c r="BV55" i="32"/>
  <c r="BV54" i="32"/>
  <c r="BV53" i="32"/>
  <c r="BV52" i="32"/>
  <c r="BV51" i="32"/>
  <c r="BV50" i="32"/>
  <c r="BV49" i="32"/>
  <c r="BV48" i="32"/>
  <c r="BV47" i="32"/>
  <c r="BV46" i="32"/>
  <c r="BV45" i="32"/>
  <c r="BV44" i="32"/>
  <c r="BV43" i="32"/>
  <c r="BV42" i="32"/>
  <c r="BV41" i="32"/>
  <c r="BV40" i="32"/>
  <c r="BV39" i="32"/>
  <c r="BV38" i="32"/>
  <c r="BV37" i="32"/>
  <c r="BV36" i="32"/>
  <c r="BV35" i="32"/>
  <c r="BV34" i="32"/>
  <c r="BV33" i="32"/>
  <c r="BV32" i="32"/>
  <c r="BV31" i="32"/>
  <c r="BV30" i="32"/>
  <c r="BV29" i="32"/>
  <c r="BV28" i="32"/>
  <c r="BV27" i="32"/>
  <c r="BV26" i="32"/>
  <c r="BV25" i="32"/>
  <c r="BV24" i="32"/>
  <c r="BV23" i="32"/>
  <c r="BV22" i="32"/>
  <c r="BV21" i="32"/>
  <c r="BV20" i="32"/>
  <c r="BV19" i="32"/>
  <c r="BV18" i="32"/>
  <c r="BV17" i="32"/>
  <c r="BV16" i="32"/>
  <c r="BV15" i="32"/>
  <c r="BV14" i="32"/>
  <c r="BV13" i="32"/>
  <c r="BV12" i="32"/>
  <c r="BV11" i="32"/>
  <c r="CJ4" i="32"/>
  <c r="BV4" i="32"/>
  <c r="BG4" i="32"/>
  <c r="BG11" i="2" l="1"/>
  <c r="BH11" i="2"/>
  <c r="BN11" i="2"/>
  <c r="BG12" i="2"/>
  <c r="BH12" i="2"/>
  <c r="BN12" i="2"/>
  <c r="BG13" i="2"/>
  <c r="BH13" i="2"/>
  <c r="BN13" i="2"/>
  <c r="BG14" i="2"/>
  <c r="BH14" i="2"/>
  <c r="BN14" i="2"/>
  <c r="BG15" i="2"/>
  <c r="BH15" i="2"/>
  <c r="BN15" i="2"/>
  <c r="BG16" i="2"/>
  <c r="BH16" i="2"/>
  <c r="BN16" i="2"/>
  <c r="BG17" i="2"/>
  <c r="BH17" i="2"/>
  <c r="BN17" i="2"/>
  <c r="BG18" i="2"/>
  <c r="BH18" i="2"/>
  <c r="BN18" i="2"/>
  <c r="BG19" i="2"/>
  <c r="BH19" i="2"/>
  <c r="BN19" i="2"/>
  <c r="BG20" i="2"/>
  <c r="BH20" i="2"/>
  <c r="BN20" i="2"/>
  <c r="BG21" i="2"/>
  <c r="BH21" i="2"/>
  <c r="BN21" i="2"/>
  <c r="BG22" i="2"/>
  <c r="BH22" i="2"/>
  <c r="BN22" i="2"/>
  <c r="BG23" i="2"/>
  <c r="BH23" i="2"/>
  <c r="BN23" i="2"/>
  <c r="BG24" i="2"/>
  <c r="BH24" i="2"/>
  <c r="BN24" i="2"/>
  <c r="BG25" i="2"/>
  <c r="BH25" i="2"/>
  <c r="BN25" i="2"/>
  <c r="BG26" i="2"/>
  <c r="BH26" i="2"/>
  <c r="BN26" i="2"/>
  <c r="BG27" i="2"/>
  <c r="BH27" i="2"/>
  <c r="BN27" i="2"/>
  <c r="BG28" i="2"/>
  <c r="BH28" i="2"/>
  <c r="BN28" i="2"/>
  <c r="BG29" i="2"/>
  <c r="BH29" i="2"/>
  <c r="BN29" i="2"/>
  <c r="BG30" i="2"/>
  <c r="BH30" i="2"/>
  <c r="BN30" i="2"/>
  <c r="BG31" i="2"/>
  <c r="BH31" i="2"/>
  <c r="BN31" i="2"/>
  <c r="BG32" i="2"/>
  <c r="BH32" i="2"/>
  <c r="BN32" i="2"/>
  <c r="BG33" i="2"/>
  <c r="BH33" i="2"/>
  <c r="BN33" i="2"/>
  <c r="BG34" i="2"/>
  <c r="BH34" i="2"/>
  <c r="BN34" i="2"/>
  <c r="BG35" i="2"/>
  <c r="BH35" i="2"/>
  <c r="BN35" i="2"/>
  <c r="BG36" i="2"/>
  <c r="BH36" i="2"/>
  <c r="BN36" i="2"/>
  <c r="BG37" i="2"/>
  <c r="BH37" i="2"/>
  <c r="BN37" i="2"/>
  <c r="BG38" i="2"/>
  <c r="BH38" i="2"/>
  <c r="BN38" i="2"/>
  <c r="BG39" i="2"/>
  <c r="BH39" i="2"/>
  <c r="BN39" i="2"/>
  <c r="BG40" i="2"/>
  <c r="BH40" i="2"/>
  <c r="BN40" i="2"/>
  <c r="BG41" i="2"/>
  <c r="BH41" i="2"/>
  <c r="BN41" i="2"/>
  <c r="BN10" i="2"/>
  <c r="BH10" i="2"/>
  <c r="V9" i="32"/>
  <c r="AF4" i="2"/>
  <c r="AG22" i="2"/>
  <c r="FH11" i="32"/>
  <c r="AS32" i="2"/>
  <c r="DH12" i="32"/>
  <c r="EI3" i="32"/>
  <c r="Q11" i="2"/>
  <c r="V22" i="32"/>
  <c r="U11" i="32"/>
  <c r="U32" i="32"/>
  <c r="L13" i="32"/>
  <c r="GD7" i="32"/>
  <c r="M15" i="32"/>
  <c r="D23" i="2"/>
  <c r="AQ5" i="2"/>
  <c r="CF11" i="32"/>
  <c r="E12" i="32"/>
  <c r="CU12" i="32"/>
  <c r="AT15" i="32"/>
  <c r="CU16" i="32"/>
  <c r="B7" i="32"/>
  <c r="AQ9" i="2"/>
  <c r="BJ9" i="32"/>
  <c r="W47" i="32"/>
  <c r="S12" i="32"/>
  <c r="FZ14" i="32"/>
  <c r="R13" i="2"/>
  <c r="R6" i="2"/>
  <c r="U32" i="2"/>
  <c r="DH14" i="32"/>
  <c r="EJ14" i="32"/>
  <c r="T24" i="2"/>
  <c r="FO10" i="32"/>
  <c r="X40" i="32"/>
  <c r="E22" i="2"/>
  <c r="AE16" i="2"/>
  <c r="EJ11" i="32"/>
  <c r="U13" i="32"/>
  <c r="DG10" i="32"/>
  <c r="DO19" i="32"/>
  <c r="L4" i="32"/>
  <c r="V46" i="32"/>
  <c r="U23" i="2"/>
  <c r="DZ4" i="32"/>
  <c r="R3" i="2"/>
  <c r="AR7" i="2"/>
  <c r="C7" i="32"/>
  <c r="DG4" i="32"/>
  <c r="FI3" i="32"/>
  <c r="BJ4" i="32"/>
  <c r="V17" i="32"/>
  <c r="AZ13" i="32"/>
  <c r="DP8" i="32"/>
  <c r="FG7" i="32"/>
  <c r="AS31" i="2"/>
  <c r="W21" i="32"/>
  <c r="GA15" i="32"/>
  <c r="AE10" i="2"/>
  <c r="AE8" i="2"/>
  <c r="D6" i="2"/>
  <c r="EA4" i="32"/>
  <c r="EH12" i="32"/>
  <c r="GL10" i="32"/>
  <c r="BB15" i="32"/>
  <c r="CT20" i="32"/>
  <c r="BJ3" i="32"/>
  <c r="BX5" i="2"/>
  <c r="DN9" i="32"/>
  <c r="DY5" i="32"/>
  <c r="CD3" i="32"/>
  <c r="U30" i="32"/>
  <c r="GD3" i="32"/>
  <c r="FO6" i="32"/>
  <c r="N15" i="32"/>
  <c r="FM11" i="32"/>
  <c r="W46" i="32"/>
  <c r="FN26" i="32"/>
  <c r="AR23" i="2"/>
  <c r="W35" i="32"/>
  <c r="GJ10" i="32"/>
  <c r="DQ13" i="32"/>
  <c r="FP18" i="32"/>
  <c r="U7" i="32"/>
  <c r="D6" i="32"/>
  <c r="W30" i="32"/>
  <c r="GC4" i="32"/>
  <c r="W7" i="32"/>
  <c r="U16" i="32"/>
  <c r="S6" i="2"/>
  <c r="X5" i="32"/>
  <c r="AS25" i="2"/>
  <c r="X41" i="32"/>
  <c r="BA10" i="32"/>
  <c r="O12" i="32"/>
  <c r="AF17" i="2"/>
  <c r="AS34" i="2"/>
  <c r="AS10" i="32"/>
  <c r="O6" i="32"/>
  <c r="Y44" i="32"/>
  <c r="AR29" i="2"/>
  <c r="EH6" i="32"/>
  <c r="AU10" i="32"/>
  <c r="GE4" i="32"/>
  <c r="FO4" i="32"/>
  <c r="CU13" i="32"/>
  <c r="FH7" i="32"/>
  <c r="V14" i="32"/>
  <c r="CE15" i="32"/>
  <c r="FO8" i="32"/>
  <c r="FN9" i="32"/>
  <c r="F21" i="39"/>
  <c r="W12" i="32"/>
  <c r="V20" i="32"/>
  <c r="FN8" i="32"/>
  <c r="CT3" i="32"/>
  <c r="DO5" i="32"/>
  <c r="DP16" i="32"/>
  <c r="AS15" i="32"/>
  <c r="AS3" i="32"/>
  <c r="FN20" i="32"/>
  <c r="DQ18" i="32"/>
  <c r="FJ11" i="32"/>
  <c r="V43" i="32"/>
  <c r="GD6" i="32"/>
  <c r="DO21" i="32"/>
  <c r="W3" i="32"/>
  <c r="GA5" i="32"/>
  <c r="AT28" i="2"/>
  <c r="N3" i="32"/>
  <c r="AQ13" i="2"/>
  <c r="DH4" i="32"/>
  <c r="CT16" i="32"/>
  <c r="CS12" i="32"/>
  <c r="W16" i="32"/>
  <c r="BX3" i="2"/>
  <c r="EH11" i="32"/>
  <c r="U20" i="2"/>
  <c r="L15" i="32"/>
  <c r="Q4" i="32"/>
  <c r="W37" i="32"/>
  <c r="V21" i="32"/>
  <c r="GK15" i="32"/>
  <c r="FI15" i="32"/>
  <c r="T23" i="2"/>
  <c r="FH10" i="32"/>
  <c r="AE19" i="2"/>
  <c r="BX4" i="32"/>
  <c r="FO20" i="32"/>
  <c r="BH3" i="2"/>
  <c r="R7" i="2"/>
  <c r="AS28" i="2"/>
  <c r="AR26" i="2"/>
  <c r="CE11" i="32"/>
  <c r="Y45" i="32"/>
  <c r="S14" i="32"/>
  <c r="DG7" i="32"/>
  <c r="DO8" i="32"/>
  <c r="AS5" i="32"/>
  <c r="AR32" i="2"/>
  <c r="W34" i="32"/>
  <c r="EA8" i="32"/>
  <c r="V5" i="32"/>
  <c r="AU15" i="32"/>
  <c r="CR5" i="32"/>
  <c r="C11" i="2"/>
  <c r="BH5" i="2"/>
  <c r="X30" i="32"/>
  <c r="Y35" i="32"/>
  <c r="U10" i="32"/>
  <c r="S18" i="32"/>
  <c r="Y42" i="32"/>
  <c r="FN29" i="32"/>
  <c r="S24" i="2"/>
  <c r="DP19" i="32"/>
  <c r="D26" i="2"/>
  <c r="GK11" i="32"/>
  <c r="FO28" i="32"/>
  <c r="C10" i="2"/>
  <c r="W10" i="32"/>
  <c r="V16" i="32"/>
  <c r="GC3" i="32"/>
  <c r="AD26" i="32"/>
  <c r="AT10" i="32"/>
  <c r="W19" i="32"/>
  <c r="GD12" i="32"/>
  <c r="FP22" i="32"/>
  <c r="DN7" i="32"/>
  <c r="AE22" i="2"/>
  <c r="EI11" i="32"/>
  <c r="X35" i="32"/>
  <c r="AS23" i="2"/>
  <c r="T18" i="2"/>
  <c r="S3" i="2"/>
  <c r="GK10" i="32"/>
  <c r="CL10" i="32"/>
  <c r="D19" i="2"/>
  <c r="R11" i="2"/>
  <c r="T30" i="2"/>
  <c r="AR34" i="2"/>
  <c r="X16" i="32"/>
  <c r="U3" i="32"/>
  <c r="GB6" i="32"/>
  <c r="P4" i="32"/>
  <c r="FP19" i="32"/>
  <c r="CS16" i="32"/>
  <c r="W18" i="32"/>
  <c r="DI14" i="32"/>
  <c r="CM4" i="32"/>
  <c r="CE12" i="32"/>
  <c r="M16" i="32"/>
  <c r="AD9" i="2"/>
  <c r="EH10" i="32"/>
  <c r="C26" i="2"/>
  <c r="BX10" i="32"/>
  <c r="V23" i="32"/>
  <c r="CR7" i="32"/>
  <c r="D22" i="2"/>
  <c r="U12" i="32"/>
  <c r="V34" i="32"/>
  <c r="GA7" i="32"/>
  <c r="DH15" i="32"/>
  <c r="D13" i="32"/>
  <c r="V28" i="32"/>
  <c r="GJ5" i="32"/>
  <c r="C20" i="2"/>
  <c r="CT17" i="32"/>
  <c r="BX5" i="32"/>
  <c r="CS8" i="32"/>
  <c r="U9" i="32"/>
  <c r="V39" i="32"/>
  <c r="AE26" i="32"/>
  <c r="E10" i="32"/>
  <c r="N6" i="32"/>
  <c r="W32" i="32"/>
  <c r="GB12" i="32"/>
  <c r="V4" i="32"/>
  <c r="DO7" i="32"/>
  <c r="L5" i="32"/>
  <c r="BA16" i="32"/>
  <c r="Y32" i="32"/>
  <c r="E15" i="32"/>
  <c r="R4" i="2"/>
  <c r="AS20" i="2"/>
  <c r="FN4" i="32"/>
  <c r="AT25" i="2"/>
  <c r="D10" i="2"/>
  <c r="FZ11" i="32"/>
  <c r="E21" i="39"/>
  <c r="AF19" i="2"/>
  <c r="BX3" i="32"/>
  <c r="AF26" i="2"/>
  <c r="DI11" i="32"/>
  <c r="W41" i="32"/>
  <c r="M7" i="32"/>
  <c r="M12" i="32"/>
  <c r="BY3" i="2"/>
  <c r="D4" i="2"/>
  <c r="CL3" i="32"/>
  <c r="FN25" i="32"/>
  <c r="BB10" i="32"/>
  <c r="DO15" i="32"/>
  <c r="U36" i="32"/>
  <c r="GD5" i="32"/>
  <c r="CD7" i="32"/>
  <c r="M10" i="32"/>
  <c r="W36" i="32"/>
  <c r="BG5" i="2"/>
  <c r="Y38" i="32"/>
  <c r="DG11" i="32"/>
  <c r="Y46" i="32"/>
  <c r="FM5" i="32"/>
  <c r="EG7" i="32"/>
  <c r="FJ14" i="32"/>
  <c r="W40" i="32"/>
  <c r="EA3" i="32"/>
  <c r="V8" i="32"/>
  <c r="S10" i="32"/>
  <c r="GC5" i="32"/>
  <c r="X19" i="32"/>
  <c r="C9" i="2"/>
  <c r="W23" i="32"/>
  <c r="AT22" i="2"/>
  <c r="U5" i="32"/>
  <c r="CE10" i="32"/>
  <c r="AE25" i="2"/>
  <c r="V10" i="32"/>
  <c r="D20" i="2"/>
  <c r="BA4" i="32"/>
  <c r="S8" i="2"/>
  <c r="FJ10" i="32"/>
  <c r="DH3" i="32"/>
  <c r="W5" i="32"/>
  <c r="GA12" i="32"/>
  <c r="GA11" i="32"/>
  <c r="Y40" i="32"/>
  <c r="DZ3" i="32"/>
  <c r="DN5" i="32"/>
  <c r="Y36" i="32"/>
  <c r="GJ3" i="32"/>
  <c r="W29" i="32"/>
  <c r="X45" i="32"/>
  <c r="U19" i="32"/>
  <c r="AT34" i="2"/>
  <c r="AS29" i="2"/>
  <c r="C22" i="2"/>
  <c r="AF22" i="2"/>
  <c r="E19" i="2"/>
  <c r="FZ6" i="32"/>
  <c r="Y41" i="32"/>
  <c r="V15" i="32"/>
  <c r="D8" i="2"/>
  <c r="CD11" i="32"/>
  <c r="FN5" i="32"/>
  <c r="AS12" i="2"/>
  <c r="X34" i="32"/>
  <c r="AZ6" i="32"/>
  <c r="FM9" i="32"/>
  <c r="C15" i="32"/>
  <c r="D15" i="32"/>
  <c r="CS3" i="32"/>
  <c r="AZ3" i="32"/>
  <c r="X44" i="32"/>
  <c r="U20" i="32"/>
  <c r="G4" i="32"/>
  <c r="V31" i="32"/>
  <c r="EJ10" i="32"/>
  <c r="R10" i="2"/>
  <c r="U21" i="32"/>
  <c r="FH3" i="32"/>
  <c r="FZ4" i="32"/>
  <c r="GB7" i="32"/>
  <c r="S8" i="32"/>
  <c r="T27" i="2"/>
  <c r="X20" i="32"/>
  <c r="C10" i="32"/>
  <c r="AE3" i="2"/>
  <c r="CK5" i="32"/>
  <c r="AS12" i="32"/>
  <c r="V18" i="32"/>
  <c r="CS13" i="32"/>
  <c r="N12" i="32"/>
  <c r="AF20" i="2"/>
  <c r="AT4" i="32"/>
  <c r="C19" i="2"/>
  <c r="GJ6" i="32"/>
  <c r="L12" i="32"/>
  <c r="DO3" i="32"/>
  <c r="E14" i="2"/>
  <c r="AS19" i="2"/>
  <c r="V32" i="32"/>
  <c r="FH15" i="32"/>
  <c r="D14" i="2"/>
  <c r="D3" i="32"/>
  <c r="X17" i="32"/>
  <c r="R8" i="2"/>
  <c r="D16" i="2"/>
  <c r="X39" i="32"/>
  <c r="AT19" i="2"/>
  <c r="BI4" i="2"/>
  <c r="C23" i="2"/>
  <c r="C8" i="2"/>
  <c r="AS3" i="2"/>
  <c r="AT3" i="32"/>
  <c r="S27" i="2"/>
  <c r="AE17" i="2"/>
  <c r="D10" i="32"/>
  <c r="GI5" i="32"/>
  <c r="C6" i="2"/>
  <c r="EH15" i="32"/>
  <c r="FO3" i="32"/>
  <c r="V40" i="32"/>
  <c r="K12" i="32"/>
  <c r="AF23" i="2"/>
  <c r="T26" i="2"/>
  <c r="AS6" i="32"/>
  <c r="N10" i="32"/>
  <c r="W20" i="32"/>
  <c r="FN22" i="32"/>
  <c r="DP18" i="32"/>
  <c r="AY7" i="32"/>
  <c r="GC12" i="32"/>
  <c r="FN19" i="32"/>
  <c r="EI14" i="32"/>
  <c r="GJ4" i="32"/>
  <c r="W15" i="32"/>
  <c r="O4" i="32"/>
  <c r="Y33" i="32"/>
  <c r="X26" i="32"/>
  <c r="CS20" i="32"/>
  <c r="V19" i="32"/>
  <c r="GC14" i="32"/>
  <c r="AZ4" i="32"/>
  <c r="D16" i="32"/>
  <c r="B7" i="2"/>
  <c r="S18" i="2"/>
  <c r="D3" i="2"/>
  <c r="B9" i="2"/>
  <c r="AQ11" i="2"/>
  <c r="W6" i="32"/>
  <c r="BX4" i="2"/>
  <c r="Y39" i="32"/>
  <c r="U28" i="32"/>
  <c r="Y43" i="32"/>
  <c r="AE11" i="2"/>
  <c r="X22" i="32"/>
  <c r="CF14" i="32"/>
  <c r="CS4" i="32"/>
  <c r="AS16" i="32"/>
  <c r="AD5" i="2"/>
  <c r="AE7" i="2"/>
  <c r="AS14" i="2"/>
  <c r="W28" i="32"/>
  <c r="CF10" i="32"/>
  <c r="BB12" i="32"/>
  <c r="R12" i="2"/>
  <c r="K6" i="32"/>
  <c r="X3" i="32"/>
  <c r="X23" i="32"/>
  <c r="CM3" i="32"/>
  <c r="EQ5" i="32"/>
  <c r="GD10" i="32"/>
  <c r="S26" i="2"/>
  <c r="V13" i="32"/>
  <c r="CE4" i="32"/>
  <c r="FM7" i="32"/>
  <c r="AR10" i="2"/>
  <c r="AE26" i="2"/>
  <c r="C5" i="2"/>
  <c r="AR35" i="2"/>
  <c r="AZ15" i="32"/>
  <c r="V41" i="32"/>
  <c r="V35" i="32"/>
  <c r="V29" i="32"/>
  <c r="AE20" i="2"/>
  <c r="X43" i="32"/>
  <c r="Y37" i="32"/>
  <c r="AT16" i="32"/>
  <c r="EI15" i="32"/>
  <c r="X36" i="32"/>
  <c r="S33" i="2"/>
  <c r="CD15" i="32"/>
  <c r="DP3" i="32"/>
  <c r="BI9" i="2"/>
  <c r="AS4" i="32"/>
  <c r="DG3" i="32"/>
  <c r="S29" i="2"/>
  <c r="S20" i="32"/>
  <c r="U18" i="32"/>
  <c r="V26" i="32"/>
  <c r="AT31" i="2"/>
  <c r="Q9" i="2"/>
  <c r="Z4" i="32"/>
  <c r="AS10" i="2"/>
  <c r="GA6" i="32"/>
  <c r="W33" i="32"/>
  <c r="S22" i="32"/>
  <c r="AE23" i="2"/>
  <c r="M13" i="32"/>
  <c r="DG6" i="32"/>
  <c r="DF7" i="32"/>
  <c r="X18" i="32"/>
  <c r="U14" i="32"/>
  <c r="W44" i="32"/>
  <c r="AR3" i="2"/>
  <c r="FP28" i="32"/>
  <c r="W39" i="32"/>
  <c r="X6" i="32"/>
  <c r="DO16" i="32"/>
  <c r="CS14" i="32"/>
  <c r="AR4" i="2"/>
  <c r="X32" i="32"/>
  <c r="DG12" i="32"/>
  <c r="BY4" i="32"/>
  <c r="X4" i="32"/>
  <c r="DO13" i="32"/>
  <c r="FH12" i="32"/>
  <c r="L3" i="32"/>
  <c r="DF5" i="32"/>
  <c r="V3" i="32"/>
  <c r="O7" i="32"/>
  <c r="X10" i="32"/>
  <c r="CT13" i="32"/>
  <c r="C14" i="2"/>
  <c r="CL4" i="32"/>
  <c r="DP15" i="32"/>
  <c r="AZ7" i="32"/>
  <c r="AR20" i="2"/>
  <c r="AR6" i="2"/>
  <c r="AD7" i="2"/>
  <c r="AS13" i="32"/>
  <c r="U23" i="32"/>
  <c r="AQ15" i="2"/>
  <c r="AS26" i="2"/>
  <c r="AE9" i="2"/>
  <c r="X21" i="32"/>
  <c r="X15" i="32"/>
  <c r="AF25" i="2"/>
  <c r="W4" i="32"/>
  <c r="CT14" i="32"/>
  <c r="DP4" i="32"/>
  <c r="X28" i="32"/>
  <c r="AF10" i="2"/>
  <c r="FI6" i="32"/>
  <c r="AD11" i="2"/>
  <c r="AE6" i="2"/>
  <c r="Y30" i="32"/>
  <c r="DP21" i="32"/>
  <c r="B5" i="2"/>
  <c r="K4" i="32"/>
  <c r="U46" i="32"/>
  <c r="U38" i="32"/>
  <c r="EG5" i="32"/>
  <c r="ER4" i="32"/>
  <c r="GD4" i="32"/>
  <c r="GK4" i="32"/>
  <c r="AE4" i="2"/>
  <c r="FN11" i="32"/>
  <c r="CS19" i="32"/>
  <c r="CS5" i="32"/>
  <c r="C16" i="2"/>
  <c r="V6" i="32"/>
  <c r="T29" i="2"/>
  <c r="W31" i="32"/>
  <c r="GJ14" i="32"/>
  <c r="GA3" i="32"/>
  <c r="AA4" i="32"/>
  <c r="AE5" i="2"/>
  <c r="DG14" i="32"/>
  <c r="X14" i="32"/>
  <c r="AY5" i="32"/>
  <c r="Q13" i="2"/>
  <c r="AR28" i="2"/>
  <c r="W42" i="32"/>
  <c r="BY3" i="32"/>
  <c r="GB10" i="32"/>
  <c r="BI4" i="32"/>
  <c r="E16" i="2"/>
  <c r="BA15" i="32"/>
  <c r="AS6" i="2"/>
  <c r="W17" i="32"/>
  <c r="U44" i="32"/>
  <c r="FO19" i="32"/>
  <c r="X46" i="32"/>
  <c r="F6" i="39"/>
  <c r="AS22" i="2"/>
  <c r="W26" i="32"/>
  <c r="DH11" i="32"/>
  <c r="AS7" i="32"/>
  <c r="CS7" i="32"/>
  <c r="FH5" i="32"/>
  <c r="FH6" i="32"/>
  <c r="AC26" i="32"/>
  <c r="GL11" i="32"/>
  <c r="M5" i="32"/>
  <c r="U40" i="32"/>
  <c r="X8" i="32"/>
  <c r="X11" i="32"/>
  <c r="W8" i="32"/>
  <c r="CD4" i="32"/>
  <c r="GA14" i="32"/>
  <c r="T32" i="2"/>
  <c r="GK6" i="32"/>
  <c r="BH5" i="32"/>
  <c r="GI7" i="32"/>
  <c r="CT19" i="32"/>
  <c r="U18" i="2"/>
  <c r="CR9" i="32"/>
  <c r="D12" i="32"/>
  <c r="AR25" i="2"/>
  <c r="FN10" i="32"/>
  <c r="O5" i="32"/>
  <c r="L16" i="32"/>
  <c r="DH10" i="32"/>
  <c r="AR5" i="2"/>
  <c r="BA12" i="32"/>
  <c r="U26" i="2"/>
  <c r="DO18" i="32"/>
  <c r="GD15" i="32"/>
  <c r="DP22" i="32"/>
  <c r="U22" i="32"/>
  <c r="N4" i="32"/>
  <c r="Q5" i="2"/>
  <c r="AE14" i="2"/>
  <c r="L6" i="32"/>
  <c r="Y47" i="32"/>
  <c r="W14" i="32"/>
  <c r="C12" i="32"/>
  <c r="U4" i="32"/>
  <c r="FH4" i="32"/>
  <c r="FO25" i="32"/>
  <c r="BI3" i="32"/>
  <c r="AZ10" i="32"/>
  <c r="S4" i="2"/>
  <c r="GK3" i="32"/>
  <c r="E8" i="39"/>
  <c r="CC7" i="32"/>
  <c r="DQ21" i="32"/>
  <c r="EH5" i="32"/>
  <c r="CD10" i="32"/>
  <c r="AS8" i="2"/>
  <c r="E25" i="2"/>
  <c r="GD11" i="32"/>
  <c r="BK9" i="2"/>
  <c r="CM10" i="32"/>
  <c r="C5" i="32"/>
  <c r="Y28" i="32"/>
  <c r="S6" i="32"/>
  <c r="U8" i="32"/>
  <c r="GA10" i="32"/>
  <c r="DZ5" i="32"/>
  <c r="F4" i="32"/>
  <c r="AR11" i="2"/>
  <c r="GB5" i="32"/>
  <c r="B11" i="2"/>
  <c r="AZ5" i="32"/>
  <c r="C7" i="2"/>
  <c r="BI9" i="32"/>
  <c r="AS4" i="2"/>
  <c r="R9" i="2"/>
  <c r="N13" i="32"/>
  <c r="X37" i="32"/>
  <c r="F8" i="39"/>
  <c r="GC7" i="32"/>
  <c r="S16" i="32"/>
  <c r="X47" i="32"/>
  <c r="CD14" i="32"/>
  <c r="Y29" i="32"/>
  <c r="GC6" i="32"/>
  <c r="S10" i="2"/>
  <c r="FN28" i="32"/>
  <c r="AU12" i="32"/>
  <c r="EH3" i="32"/>
  <c r="FN18" i="32"/>
  <c r="DO6" i="32"/>
  <c r="S23" i="2"/>
  <c r="AR31" i="2"/>
  <c r="CS6" i="32"/>
  <c r="AB26" i="32"/>
  <c r="W11" i="32"/>
  <c r="BI3" i="2"/>
  <c r="B5" i="32"/>
  <c r="GJ12" i="32"/>
  <c r="FN7" i="32"/>
  <c r="AR22" i="2"/>
  <c r="EI10" i="32"/>
  <c r="C3" i="2"/>
  <c r="AF8" i="2"/>
  <c r="D4" i="32"/>
  <c r="BA6" i="32"/>
  <c r="FI4" i="32"/>
  <c r="EI6" i="32"/>
  <c r="CE14" i="32"/>
  <c r="O3" i="32"/>
  <c r="V47" i="32"/>
  <c r="CE3" i="32"/>
  <c r="CT6" i="32"/>
  <c r="V44" i="32"/>
  <c r="S21" i="2"/>
  <c r="AF3" i="2"/>
  <c r="C17" i="2"/>
  <c r="C4" i="2"/>
  <c r="FN3" i="32"/>
  <c r="L7" i="32"/>
  <c r="AR8" i="2"/>
  <c r="X29" i="32"/>
  <c r="FO18" i="32"/>
  <c r="S20" i="2"/>
  <c r="GF4" i="32"/>
  <c r="V38" i="32"/>
  <c r="FI12" i="32"/>
  <c r="FI11" i="32"/>
  <c r="AR13" i="2"/>
  <c r="W22" i="32"/>
  <c r="M6" i="32"/>
  <c r="S32" i="2"/>
  <c r="EI12" i="32"/>
  <c r="GJ15" i="32"/>
  <c r="CT8" i="32"/>
  <c r="Q7" i="2"/>
  <c r="AG16" i="2"/>
  <c r="DG5" i="32"/>
  <c r="GC15" i="32"/>
  <c r="W43" i="32"/>
  <c r="X9" i="32"/>
  <c r="V42" i="32"/>
  <c r="AR7" i="32"/>
  <c r="L10" i="32"/>
  <c r="CU19" i="32"/>
  <c r="EI4" i="32"/>
  <c r="AT13" i="32"/>
  <c r="AT6" i="32"/>
  <c r="AG14" i="2"/>
  <c r="GJ11" i="32"/>
  <c r="Y26" i="32"/>
  <c r="U42" i="32"/>
  <c r="EQ4" i="32"/>
  <c r="X7" i="32"/>
  <c r="GB15" i="32"/>
  <c r="BI5" i="32"/>
  <c r="FP25" i="32"/>
  <c r="AF6" i="2"/>
  <c r="GD14" i="32"/>
  <c r="D25" i="2"/>
  <c r="GB11" i="32"/>
  <c r="AF14" i="2"/>
  <c r="BA13" i="32"/>
  <c r="AR9" i="2"/>
  <c r="FN6" i="32"/>
  <c r="X12" i="32"/>
  <c r="V36" i="32"/>
  <c r="V37" i="32"/>
  <c r="GL14" i="32"/>
  <c r="E6" i="39"/>
  <c r="DO22" i="32"/>
  <c r="U15" i="32"/>
  <c r="AR15" i="2"/>
  <c r="DO9" i="32"/>
  <c r="AQ7" i="2"/>
  <c r="DI10" i="32"/>
  <c r="DP6" i="32"/>
  <c r="N16" i="32"/>
  <c r="O10" i="32"/>
  <c r="DH6" i="32"/>
  <c r="X13" i="32"/>
  <c r="CC5" i="32"/>
  <c r="O16" i="32"/>
  <c r="DP13" i="32"/>
  <c r="N5" i="32"/>
  <c r="V7" i="32"/>
  <c r="X31" i="32"/>
  <c r="GJ7" i="32"/>
  <c r="S4" i="32"/>
  <c r="X33" i="32"/>
  <c r="U17" i="32"/>
  <c r="EH14" i="32"/>
  <c r="Y34" i="32"/>
  <c r="BW5" i="32"/>
  <c r="DG15" i="32"/>
  <c r="FO26" i="32"/>
  <c r="U29" i="2"/>
  <c r="V45" i="32"/>
  <c r="CT12" i="32"/>
  <c r="W9" i="32"/>
  <c r="O15" i="32"/>
  <c r="W38" i="32"/>
  <c r="AR5" i="32"/>
  <c r="GK14" i="32"/>
  <c r="FO22" i="32"/>
  <c r="V30" i="32"/>
  <c r="GA4" i="32"/>
  <c r="AZ16" i="32"/>
  <c r="CD12" i="32"/>
  <c r="GB4" i="32"/>
  <c r="Y31" i="32"/>
  <c r="AR14" i="2"/>
  <c r="BY4" i="2"/>
  <c r="CT4" i="32"/>
  <c r="GB3" i="32"/>
  <c r="K15" i="32"/>
  <c r="D17" i="2"/>
  <c r="CE6" i="32"/>
  <c r="FI14" i="32"/>
  <c r="BY10" i="32"/>
  <c r="X38" i="32"/>
  <c r="DZ8" i="32"/>
  <c r="S30" i="2"/>
  <c r="GC11" i="32"/>
  <c r="U34" i="32"/>
  <c r="O13" i="32"/>
  <c r="DQ15" i="32"/>
  <c r="FH14" i="32"/>
  <c r="BA3" i="32"/>
  <c r="U6" i="32"/>
  <c r="AZ12" i="32"/>
  <c r="CS9" i="32"/>
  <c r="CD6" i="32"/>
  <c r="DO4" i="32"/>
  <c r="EP5" i="32"/>
  <c r="BY9" i="2"/>
  <c r="M4" i="32"/>
  <c r="X42" i="32"/>
  <c r="GK12" i="32"/>
  <c r="W13" i="32"/>
  <c r="AS35" i="2"/>
  <c r="FO23" i="32"/>
  <c r="GC10" i="32"/>
  <c r="T21" i="2"/>
  <c r="W45" i="32"/>
  <c r="AG25" i="2"/>
  <c r="AR19" i="2"/>
  <c r="AT12" i="32"/>
  <c r="AF16" i="2"/>
  <c r="S12" i="2"/>
  <c r="GB14" i="32"/>
  <c r="CD5" i="32"/>
  <c r="T20" i="2"/>
  <c r="FO29" i="32"/>
  <c r="CL5" i="32"/>
  <c r="BX9" i="2"/>
  <c r="M3" i="32"/>
  <c r="AR12" i="2"/>
  <c r="V12" i="32"/>
  <c r="FI10" i="32"/>
  <c r="R5" i="2"/>
  <c r="FG5" i="32"/>
  <c r="V33" i="32"/>
  <c r="EH4" i="32"/>
  <c r="EH7" i="32"/>
  <c r="CS17" i="32"/>
  <c r="BW5" i="2"/>
  <c r="V11" i="32"/>
  <c r="C25" i="2"/>
  <c r="FN23" i="32"/>
  <c r="BH4" i="2"/>
  <c r="N7" i="32"/>
  <c r="AG19" i="2"/>
  <c r="T33" i="2"/>
  <c r="E17" i="39"/>
  <c r="FM18" i="32"/>
  <c r="FL6" i="32"/>
  <c r="FM23" i="32"/>
  <c r="FJ6" i="32"/>
  <c r="FG6" i="32"/>
  <c r="E3" i="39"/>
  <c r="FO5" i="32"/>
  <c r="FM25" i="32"/>
  <c r="GK5" i="32"/>
  <c r="F11" i="39"/>
  <c r="FJ3" i="32"/>
  <c r="FP29" i="32"/>
  <c r="EB8" i="32"/>
  <c r="EJ5" i="32"/>
  <c r="GL3" i="32"/>
  <c r="EJ6" i="32"/>
  <c r="GI10" i="32"/>
  <c r="EG11" i="32"/>
  <c r="GL5" i="32"/>
  <c r="EB5" i="32"/>
  <c r="EJ4" i="32"/>
  <c r="FG12" i="32"/>
  <c r="E9" i="39"/>
  <c r="EG3" i="32"/>
  <c r="GI12" i="32"/>
  <c r="FJ4" i="32"/>
  <c r="FJ15" i="32"/>
  <c r="EF4" i="32"/>
  <c r="DY4" i="32"/>
  <c r="FP9" i="32"/>
  <c r="FP5" i="32"/>
  <c r="FL28" i="32"/>
  <c r="EI7" i="32"/>
  <c r="GL15" i="32"/>
  <c r="FL22" i="32"/>
  <c r="FI5" i="32"/>
  <c r="E19" i="39"/>
  <c r="GI11" i="32"/>
  <c r="GH11" i="32"/>
  <c r="FJ7" i="32"/>
  <c r="EB3" i="32"/>
  <c r="FM22" i="32"/>
  <c r="F15" i="39"/>
  <c r="FM28" i="32"/>
  <c r="GH6" i="32"/>
  <c r="EF14" i="32"/>
  <c r="GH4" i="32"/>
  <c r="F24" i="39"/>
  <c r="FM6" i="32"/>
  <c r="FL25" i="32"/>
  <c r="GI6" i="32"/>
  <c r="FM3" i="32"/>
  <c r="FF4" i="32"/>
  <c r="GI3" i="32"/>
  <c r="EJ15" i="32"/>
  <c r="GL7" i="32"/>
  <c r="EG10" i="32"/>
  <c r="EJ12" i="32"/>
  <c r="E26" i="39"/>
  <c r="FJ12" i="32"/>
  <c r="FP3" i="32"/>
  <c r="F2" i="39"/>
  <c r="FG3" i="32"/>
  <c r="E4" i="39"/>
  <c r="FP20" i="32"/>
  <c r="GK7" i="32"/>
  <c r="FP11" i="32"/>
  <c r="E16" i="39"/>
  <c r="E7" i="39"/>
  <c r="FO11" i="32"/>
  <c r="GL12" i="32"/>
  <c r="FI7" i="32"/>
  <c r="GI14" i="32"/>
  <c r="GL6" i="32"/>
  <c r="EA5" i="32"/>
  <c r="EI5" i="32"/>
  <c r="E12" i="39"/>
  <c r="FO9" i="32"/>
  <c r="FL4" i="32"/>
  <c r="F22" i="39"/>
  <c r="E22" i="39"/>
  <c r="F5" i="39"/>
  <c r="FP8" i="32"/>
  <c r="FP6" i="32"/>
  <c r="F26" i="39"/>
  <c r="FM8" i="32"/>
  <c r="GI15" i="32"/>
  <c r="F14" i="39"/>
  <c r="EF6" i="32"/>
  <c r="FL19" i="32"/>
  <c r="FP23" i="32"/>
  <c r="FF14" i="32"/>
  <c r="FF11" i="32"/>
  <c r="GH14" i="32"/>
  <c r="E20" i="39"/>
  <c r="EG6" i="32"/>
  <c r="E23" i="39"/>
  <c r="F10" i="39"/>
  <c r="F4" i="39"/>
  <c r="E24" i="39"/>
  <c r="FF6" i="32"/>
  <c r="EB4" i="32"/>
  <c r="FG11" i="32"/>
  <c r="FM29" i="32"/>
  <c r="EG14" i="32"/>
  <c r="F19" i="39"/>
  <c r="FM4" i="32"/>
  <c r="F16" i="39"/>
  <c r="FG14" i="32"/>
  <c r="FP7" i="32"/>
  <c r="DY8" i="32"/>
  <c r="FG15" i="32"/>
  <c r="FM10" i="32"/>
  <c r="E13" i="39"/>
  <c r="F13" i="39"/>
  <c r="F23" i="39"/>
  <c r="F12" i="39"/>
  <c r="FM19" i="32"/>
  <c r="F18" i="39"/>
  <c r="E11" i="39"/>
  <c r="DY3" i="32"/>
  <c r="E14" i="39"/>
  <c r="FO7" i="32"/>
  <c r="F25" i="39"/>
  <c r="FL8" i="32"/>
  <c r="F20" i="39"/>
  <c r="FP10" i="32"/>
  <c r="GI4" i="32"/>
  <c r="E10" i="39"/>
  <c r="FP26" i="32"/>
  <c r="E5" i="39"/>
  <c r="E25" i="39"/>
  <c r="FJ5" i="32"/>
  <c r="EG4" i="32"/>
  <c r="E2" i="39"/>
  <c r="FM20" i="32"/>
  <c r="EG12" i="32"/>
  <c r="GL4" i="32"/>
  <c r="EJ7" i="32"/>
  <c r="F17" i="39"/>
  <c r="FG10" i="32"/>
  <c r="FL10" i="32"/>
  <c r="EF11" i="32"/>
  <c r="EG15" i="32"/>
  <c r="F3" i="39"/>
  <c r="EJ3" i="32"/>
  <c r="FP4" i="32"/>
  <c r="FG4" i="32"/>
  <c r="FM26" i="32"/>
  <c r="GB16" i="32" l="1"/>
  <c r="GC13" i="32"/>
  <c r="O17" i="32"/>
  <c r="GB13" i="32"/>
  <c r="GD16" i="32"/>
  <c r="V8" i="39"/>
  <c r="O8" i="39"/>
  <c r="H8" i="39"/>
  <c r="Q8" i="39"/>
  <c r="L8" i="39"/>
  <c r="J8" i="39"/>
  <c r="T8" i="39"/>
  <c r="R8" i="39"/>
  <c r="M8" i="39"/>
  <c r="AE28" i="32"/>
  <c r="AE27" i="32"/>
  <c r="GD13" i="32"/>
  <c r="GA16" i="32"/>
  <c r="J6" i="39"/>
  <c r="V6" i="39"/>
  <c r="R6" i="39"/>
  <c r="T6" i="39"/>
  <c r="O6" i="39"/>
  <c r="Q6" i="39"/>
  <c r="M6" i="39"/>
  <c r="L6" i="39"/>
  <c r="H6" i="39"/>
  <c r="AD27" i="32"/>
  <c r="AD28" i="32"/>
  <c r="AC28" i="32"/>
  <c r="AC27" i="32"/>
  <c r="GC16" i="32"/>
  <c r="L14" i="32"/>
  <c r="N14" i="32"/>
  <c r="GA13" i="32"/>
  <c r="M14" i="32"/>
  <c r="AB27" i="32"/>
  <c r="AB28" i="32"/>
  <c r="L17" i="32"/>
  <c r="T21" i="39"/>
  <c r="R21" i="39"/>
  <c r="O21" i="39"/>
  <c r="V21" i="39"/>
  <c r="Q21" i="39"/>
  <c r="J21" i="39"/>
  <c r="M21" i="39"/>
  <c r="L21" i="39"/>
  <c r="H21" i="39"/>
  <c r="O14" i="32"/>
  <c r="N17" i="32"/>
  <c r="M17" i="32"/>
  <c r="T18" i="39"/>
  <c r="R18" i="39"/>
  <c r="V18" i="39"/>
  <c r="R17" i="39"/>
  <c r="T17" i="39"/>
  <c r="V17" i="39"/>
  <c r="R10" i="39"/>
  <c r="V10" i="39"/>
  <c r="T10" i="39"/>
  <c r="R12" i="39"/>
  <c r="T12" i="39"/>
  <c r="V12" i="39"/>
  <c r="R23" i="39"/>
  <c r="V23" i="39"/>
  <c r="T23" i="39"/>
  <c r="R13" i="39"/>
  <c r="T13" i="39"/>
  <c r="V13" i="39"/>
  <c r="V14" i="39"/>
  <c r="R14" i="39"/>
  <c r="T14" i="39"/>
  <c r="V11" i="39"/>
  <c r="R11" i="39"/>
  <c r="T11" i="39"/>
  <c r="R26" i="39"/>
  <c r="T26" i="39"/>
  <c r="V26" i="39"/>
  <c r="V4" i="39"/>
  <c r="R4" i="39"/>
  <c r="T4" i="39"/>
  <c r="V16" i="39"/>
  <c r="R16" i="39"/>
  <c r="T16" i="39"/>
  <c r="T5" i="39"/>
  <c r="V5" i="39"/>
  <c r="R5" i="39"/>
  <c r="T24" i="39"/>
  <c r="V24" i="39"/>
  <c r="R24" i="39"/>
  <c r="T19" i="39"/>
  <c r="V19" i="39"/>
  <c r="R19" i="39"/>
  <c r="T22" i="39"/>
  <c r="V22" i="39"/>
  <c r="R22" i="39"/>
  <c r="V3" i="39"/>
  <c r="T3" i="39"/>
  <c r="R3" i="39"/>
  <c r="R20" i="39"/>
  <c r="T20" i="39"/>
  <c r="V20" i="39"/>
  <c r="T25" i="39"/>
  <c r="R25" i="39"/>
  <c r="V25" i="39"/>
  <c r="T15" i="39"/>
  <c r="V15" i="39"/>
  <c r="R15" i="39"/>
  <c r="V2" i="39"/>
  <c r="T2" i="39"/>
  <c r="R2" i="39"/>
  <c r="M18" i="39"/>
  <c r="O18" i="39"/>
  <c r="Q18" i="39"/>
  <c r="M17" i="39"/>
  <c r="O17" i="39"/>
  <c r="Q17" i="39"/>
  <c r="M10" i="39"/>
  <c r="O10" i="39"/>
  <c r="Q10" i="39"/>
  <c r="M12" i="39"/>
  <c r="O12" i="39"/>
  <c r="Q12" i="39"/>
  <c r="M23" i="39"/>
  <c r="O23" i="39"/>
  <c r="Q23" i="39"/>
  <c r="M13" i="39"/>
  <c r="O13" i="39"/>
  <c r="Q13" i="39"/>
  <c r="Q14" i="39"/>
  <c r="M14" i="39"/>
  <c r="O14" i="39"/>
  <c r="M11" i="39"/>
  <c r="O11" i="39"/>
  <c r="Q11" i="39"/>
  <c r="M26" i="39"/>
  <c r="O26" i="39"/>
  <c r="Q26" i="39"/>
  <c r="Q4" i="39"/>
  <c r="M4" i="39"/>
  <c r="O4" i="39"/>
  <c r="Q16" i="39"/>
  <c r="M16" i="39"/>
  <c r="O16" i="39"/>
  <c r="O5" i="39"/>
  <c r="Q5" i="39"/>
  <c r="M5" i="39"/>
  <c r="O24" i="39"/>
  <c r="Q24" i="39"/>
  <c r="M24" i="39"/>
  <c r="Q19" i="39"/>
  <c r="M19" i="39"/>
  <c r="O19" i="39"/>
  <c r="O22" i="39"/>
  <c r="Q22" i="39"/>
  <c r="M22" i="39"/>
  <c r="Q3" i="39"/>
  <c r="M3" i="39"/>
  <c r="O3" i="39"/>
  <c r="M20" i="39"/>
  <c r="O20" i="39"/>
  <c r="Q20" i="39"/>
  <c r="M25" i="39"/>
  <c r="O25" i="39"/>
  <c r="Q25" i="39"/>
  <c r="Q15" i="39"/>
  <c r="M15" i="39"/>
  <c r="O15" i="39"/>
  <c r="Q2" i="39"/>
  <c r="O2" i="39"/>
  <c r="M2" i="39"/>
  <c r="H18" i="39"/>
  <c r="L18" i="39"/>
  <c r="J18" i="39"/>
  <c r="H17" i="39"/>
  <c r="J17" i="39"/>
  <c r="L17" i="39"/>
  <c r="J10" i="39"/>
  <c r="H10" i="39"/>
  <c r="L10" i="39"/>
  <c r="H12" i="39"/>
  <c r="J12" i="39"/>
  <c r="L12" i="39"/>
  <c r="H23" i="39"/>
  <c r="J23" i="39"/>
  <c r="L23" i="39"/>
  <c r="H13" i="39"/>
  <c r="J13" i="39"/>
  <c r="L13" i="39"/>
  <c r="L14" i="39"/>
  <c r="H14" i="39"/>
  <c r="J14" i="39"/>
  <c r="J11" i="39"/>
  <c r="H11" i="39"/>
  <c r="L11" i="39"/>
  <c r="H26" i="39"/>
  <c r="J26" i="39"/>
  <c r="L26" i="39"/>
  <c r="L4" i="39"/>
  <c r="H4" i="39"/>
  <c r="J4" i="39"/>
  <c r="L16" i="39"/>
  <c r="H16" i="39"/>
  <c r="J16" i="39"/>
  <c r="J5" i="39"/>
  <c r="L5" i="39"/>
  <c r="H5" i="39"/>
  <c r="J24" i="39"/>
  <c r="L24" i="39"/>
  <c r="H24" i="39"/>
  <c r="L19" i="39"/>
  <c r="H19" i="39"/>
  <c r="J19" i="39"/>
  <c r="J22" i="39"/>
  <c r="L22" i="39"/>
  <c r="H22" i="39"/>
  <c r="L3" i="39"/>
  <c r="H3" i="39"/>
  <c r="J3" i="39"/>
  <c r="H20" i="39"/>
  <c r="J20" i="39"/>
  <c r="L20" i="39"/>
  <c r="H25" i="39"/>
  <c r="J25" i="39"/>
  <c r="L25" i="39"/>
  <c r="L15" i="39"/>
  <c r="H15" i="39"/>
  <c r="J15" i="39"/>
  <c r="L2" i="39"/>
  <c r="J2" i="39"/>
  <c r="H2" i="39"/>
  <c r="EJ13" i="32"/>
  <c r="FN21" i="32"/>
  <c r="GK16" i="32"/>
  <c r="FN27" i="32"/>
  <c r="EI13" i="32"/>
  <c r="GK13" i="32"/>
  <c r="FP21" i="32"/>
  <c r="FJ13" i="32"/>
  <c r="FM30" i="32"/>
  <c r="FI16" i="32"/>
  <c r="FH13" i="32"/>
  <c r="FH16" i="32"/>
  <c r="EH13" i="32"/>
  <c r="FP30" i="32"/>
  <c r="GJ13" i="32"/>
  <c r="FN30" i="32"/>
  <c r="EG16" i="32"/>
  <c r="GI16" i="32"/>
  <c r="FM21" i="32"/>
  <c r="FO30" i="32"/>
  <c r="GJ16" i="32"/>
  <c r="FP27" i="32"/>
  <c r="FN24" i="32"/>
  <c r="EJ16" i="32"/>
  <c r="FO27" i="32"/>
  <c r="FG16" i="32"/>
  <c r="FO24" i="32"/>
  <c r="FO21" i="32"/>
  <c r="EI16" i="32"/>
  <c r="FG13" i="32"/>
  <c r="FP24" i="32"/>
  <c r="GI13" i="32"/>
  <c r="FM24" i="32"/>
  <c r="FJ16" i="32"/>
  <c r="FI13" i="32"/>
  <c r="FM27" i="32"/>
  <c r="EH16" i="32"/>
  <c r="GL13" i="32"/>
  <c r="EG13" i="32"/>
  <c r="GL16" i="32"/>
  <c r="BV131" i="2"/>
  <c r="BW131" i="2"/>
  <c r="F7" i="39"/>
  <c r="E15" i="39"/>
  <c r="E18" i="39"/>
  <c r="F9" i="39"/>
  <c r="R9" i="39" l="1"/>
  <c r="J9" i="39"/>
  <c r="T9" i="39"/>
  <c r="V9" i="39"/>
  <c r="M9" i="39"/>
  <c r="O9" i="39"/>
  <c r="Q9" i="39"/>
  <c r="H9" i="39"/>
  <c r="L9" i="39"/>
  <c r="L7" i="39"/>
  <c r="O7" i="39"/>
  <c r="H7" i="39"/>
  <c r="T7" i="39"/>
  <c r="V7" i="39"/>
  <c r="R7" i="39"/>
  <c r="Q7" i="39"/>
  <c r="M7" i="39"/>
  <c r="J7" i="39"/>
  <c r="BV11" i="2"/>
  <c r="BW11" i="2"/>
  <c r="BV12" i="2"/>
  <c r="BW12" i="2"/>
  <c r="BV13" i="2"/>
  <c r="BW13" i="2"/>
  <c r="BV14" i="2"/>
  <c r="BW14" i="2"/>
  <c r="BV15" i="2"/>
  <c r="BW15" i="2"/>
  <c r="BV16" i="2"/>
  <c r="BW16" i="2"/>
  <c r="BV17" i="2"/>
  <c r="BW17" i="2"/>
  <c r="BV18" i="2"/>
  <c r="BW18" i="2"/>
  <c r="BV19" i="2"/>
  <c r="BW19" i="2"/>
  <c r="BV20" i="2"/>
  <c r="BW20" i="2"/>
  <c r="BV21" i="2"/>
  <c r="BW21" i="2"/>
  <c r="BV22" i="2"/>
  <c r="BW22" i="2"/>
  <c r="BV23" i="2"/>
  <c r="BW23" i="2"/>
  <c r="BV24" i="2"/>
  <c r="BW24" i="2"/>
  <c r="BV25" i="2"/>
  <c r="BW25" i="2"/>
  <c r="BV26" i="2"/>
  <c r="BW26" i="2"/>
  <c r="BV27" i="2"/>
  <c r="BW27" i="2"/>
  <c r="BV28" i="2"/>
  <c r="BW28" i="2"/>
  <c r="BV29" i="2"/>
  <c r="BW29" i="2"/>
  <c r="BV30" i="2"/>
  <c r="BW30" i="2"/>
  <c r="BV31" i="2"/>
  <c r="BW31" i="2"/>
  <c r="BV32" i="2"/>
  <c r="BW32" i="2"/>
  <c r="BV33" i="2"/>
  <c r="BW33" i="2"/>
  <c r="BV34" i="2"/>
  <c r="BW34" i="2"/>
  <c r="BV35" i="2"/>
  <c r="BW35" i="2"/>
  <c r="BV36" i="2"/>
  <c r="BW36" i="2"/>
  <c r="BV37" i="2"/>
  <c r="BW37" i="2"/>
  <c r="BV38" i="2"/>
  <c r="BW38" i="2"/>
  <c r="BV39" i="2"/>
  <c r="BW39" i="2"/>
  <c r="BV40" i="2"/>
  <c r="BW40" i="2"/>
  <c r="BV41" i="2"/>
  <c r="BW41" i="2"/>
  <c r="BV42" i="2"/>
  <c r="BW42" i="2"/>
  <c r="BV43" i="2"/>
  <c r="BW43" i="2"/>
  <c r="BV44" i="2"/>
  <c r="BW44" i="2"/>
  <c r="BV45" i="2"/>
  <c r="BW45" i="2"/>
  <c r="BV46" i="2"/>
  <c r="BW46" i="2"/>
  <c r="BV47" i="2"/>
  <c r="BW47" i="2"/>
  <c r="BV48" i="2"/>
  <c r="BW48" i="2"/>
  <c r="BV49" i="2"/>
  <c r="BW49" i="2"/>
  <c r="BV50" i="2"/>
  <c r="BW50" i="2"/>
  <c r="BV51" i="2"/>
  <c r="BW51" i="2"/>
  <c r="BV52" i="2"/>
  <c r="BW52" i="2"/>
  <c r="BV53" i="2"/>
  <c r="BW53" i="2"/>
  <c r="BV54" i="2"/>
  <c r="BW54" i="2"/>
  <c r="BV55" i="2"/>
  <c r="BW55" i="2"/>
  <c r="BV56" i="2"/>
  <c r="BW56" i="2"/>
  <c r="BV57" i="2"/>
  <c r="BW57" i="2"/>
  <c r="BV58" i="2"/>
  <c r="BW58" i="2"/>
  <c r="BV59" i="2"/>
  <c r="BW59" i="2"/>
  <c r="BV60" i="2"/>
  <c r="BW60" i="2"/>
  <c r="BV61" i="2"/>
  <c r="BW61" i="2"/>
  <c r="BV62" i="2"/>
  <c r="BW62" i="2"/>
  <c r="BV63" i="2"/>
  <c r="BW63" i="2"/>
  <c r="BV64" i="2"/>
  <c r="BW64" i="2"/>
  <c r="BV65" i="2"/>
  <c r="BW65" i="2"/>
  <c r="BV66" i="2"/>
  <c r="BW66" i="2"/>
  <c r="BV67" i="2"/>
  <c r="BW67" i="2"/>
  <c r="BV68" i="2"/>
  <c r="BW68" i="2"/>
  <c r="BV69" i="2"/>
  <c r="BW69" i="2"/>
  <c r="BV70" i="2"/>
  <c r="BW70" i="2"/>
  <c r="BV71" i="2"/>
  <c r="BW71" i="2"/>
  <c r="BV72" i="2"/>
  <c r="BW72" i="2"/>
  <c r="BV73" i="2"/>
  <c r="BW73" i="2"/>
  <c r="BV74" i="2"/>
  <c r="BW74" i="2"/>
  <c r="BV75" i="2"/>
  <c r="BW75" i="2"/>
  <c r="BV76" i="2"/>
  <c r="BW76" i="2"/>
  <c r="BV77" i="2"/>
  <c r="BW77" i="2"/>
  <c r="BV78" i="2"/>
  <c r="BW78" i="2"/>
  <c r="BV79" i="2"/>
  <c r="BW79" i="2"/>
  <c r="BV80" i="2"/>
  <c r="BW80" i="2"/>
  <c r="BV81" i="2"/>
  <c r="BW81" i="2"/>
  <c r="BV82" i="2"/>
  <c r="BW82" i="2"/>
  <c r="BV83" i="2"/>
  <c r="BW83" i="2"/>
  <c r="BV84" i="2"/>
  <c r="BW84" i="2"/>
  <c r="BV85" i="2"/>
  <c r="BW85" i="2"/>
  <c r="BV86" i="2"/>
  <c r="BW86" i="2"/>
  <c r="BV87" i="2"/>
  <c r="BW87" i="2"/>
  <c r="BV88" i="2"/>
  <c r="BW88" i="2"/>
  <c r="BV89" i="2"/>
  <c r="BW89" i="2"/>
  <c r="BV90" i="2"/>
  <c r="BW90" i="2"/>
  <c r="BV91" i="2"/>
  <c r="BW91" i="2"/>
  <c r="BV92" i="2"/>
  <c r="BW92" i="2"/>
  <c r="BV93" i="2"/>
  <c r="BW93" i="2"/>
  <c r="BV94" i="2"/>
  <c r="BW94" i="2"/>
  <c r="BV95" i="2"/>
  <c r="BW95" i="2"/>
  <c r="BV96" i="2"/>
  <c r="BW96" i="2"/>
  <c r="BV97" i="2"/>
  <c r="BW97" i="2"/>
  <c r="BV98" i="2"/>
  <c r="BW98" i="2"/>
  <c r="BV99" i="2"/>
  <c r="BW99" i="2"/>
  <c r="BV100" i="2"/>
  <c r="BW100" i="2"/>
  <c r="BV101" i="2"/>
  <c r="BW101" i="2"/>
  <c r="BV102" i="2"/>
  <c r="BW102" i="2"/>
  <c r="BV103" i="2"/>
  <c r="BW103" i="2"/>
  <c r="BV104" i="2"/>
  <c r="BW104" i="2"/>
  <c r="BV105" i="2"/>
  <c r="BW105" i="2"/>
  <c r="BV106" i="2"/>
  <c r="BW106" i="2"/>
  <c r="BV107" i="2"/>
  <c r="BW107" i="2"/>
  <c r="BV108" i="2"/>
  <c r="BW108" i="2"/>
  <c r="BV109" i="2"/>
  <c r="BW109" i="2"/>
  <c r="BV110" i="2"/>
  <c r="BW110" i="2"/>
  <c r="BV111" i="2"/>
  <c r="BW111" i="2"/>
  <c r="BV112" i="2"/>
  <c r="BW112" i="2"/>
  <c r="BV113" i="2"/>
  <c r="BW113" i="2"/>
  <c r="BV114" i="2"/>
  <c r="BW114" i="2"/>
  <c r="BV115" i="2"/>
  <c r="BW115" i="2"/>
  <c r="BV116" i="2"/>
  <c r="BW116" i="2"/>
  <c r="BV117" i="2"/>
  <c r="BW117" i="2"/>
  <c r="BV118" i="2"/>
  <c r="BW118" i="2"/>
  <c r="BV119" i="2"/>
  <c r="BW119" i="2"/>
  <c r="BV120" i="2"/>
  <c r="BW120" i="2"/>
  <c r="BV121" i="2"/>
  <c r="BW121" i="2"/>
  <c r="BV122" i="2"/>
  <c r="BW122" i="2"/>
  <c r="BV123" i="2"/>
  <c r="BW123" i="2"/>
  <c r="BV124" i="2"/>
  <c r="BW124" i="2"/>
  <c r="BV125" i="2"/>
  <c r="BW125" i="2"/>
  <c r="BV126" i="2"/>
  <c r="BW126" i="2"/>
  <c r="BV127" i="2"/>
  <c r="BW127" i="2"/>
  <c r="BV128" i="2"/>
  <c r="BW128" i="2"/>
  <c r="BV129" i="2"/>
  <c r="BW129" i="2"/>
  <c r="BV130" i="2"/>
  <c r="BW130" i="2"/>
  <c r="BW10" i="2"/>
  <c r="BV10" i="2"/>
  <c r="BV4" i="2"/>
  <c r="BF40" i="2" l="1"/>
  <c r="BF41" i="2"/>
  <c r="BF30" i="2"/>
  <c r="BF31" i="2"/>
  <c r="BF32" i="2"/>
  <c r="BF33" i="2"/>
  <c r="BF34" i="2"/>
  <c r="BF35" i="2"/>
  <c r="BF36" i="2"/>
  <c r="BF37" i="2"/>
  <c r="BF38" i="2"/>
  <c r="BF39" i="2"/>
  <c r="BF10" i="2"/>
  <c r="BG10" i="2"/>
  <c r="BF11" i="2"/>
  <c r="BF12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4" i="2"/>
  <c r="AS30" i="2" l="1"/>
  <c r="AS33" i="2"/>
  <c r="CE16" i="32"/>
  <c r="BA17" i="32"/>
  <c r="AR30" i="2"/>
  <c r="AR24" i="2"/>
  <c r="AR33" i="2"/>
  <c r="AF21" i="2"/>
  <c r="AE18" i="2"/>
  <c r="DO17" i="32"/>
  <c r="D27" i="2"/>
  <c r="AF24" i="2"/>
  <c r="C14" i="32"/>
  <c r="CT18" i="32"/>
  <c r="AS14" i="32"/>
  <c r="T28" i="2"/>
  <c r="CS21" i="32"/>
  <c r="D18" i="2"/>
  <c r="AF27" i="2"/>
  <c r="AS27" i="2"/>
  <c r="T34" i="2"/>
  <c r="AE21" i="2"/>
  <c r="DG13" i="32"/>
  <c r="S31" i="2"/>
  <c r="AT14" i="32"/>
  <c r="T22" i="2"/>
  <c r="AR36" i="2"/>
  <c r="AS24" i="2"/>
  <c r="AR27" i="2"/>
  <c r="CS18" i="32"/>
  <c r="AF18" i="2"/>
  <c r="D17" i="32"/>
  <c r="DH13" i="32"/>
  <c r="AR21" i="2"/>
  <c r="S34" i="2"/>
  <c r="AS36" i="2"/>
  <c r="C21" i="2"/>
  <c r="DO20" i="32"/>
  <c r="S25" i="2"/>
  <c r="AS21" i="2"/>
  <c r="C18" i="2"/>
  <c r="DG16" i="32"/>
  <c r="C24" i="2"/>
  <c r="D21" i="2"/>
  <c r="D14" i="32"/>
  <c r="AE27" i="2"/>
  <c r="BA14" i="32"/>
  <c r="T31" i="2"/>
  <c r="AZ14" i="32"/>
  <c r="D24" i="2"/>
  <c r="C27" i="2"/>
  <c r="DP17" i="32"/>
  <c r="T25" i="2"/>
  <c r="S22" i="2"/>
  <c r="S28" i="2"/>
  <c r="AZ17" i="32"/>
  <c r="AE24" i="2"/>
  <c r="CT15" i="32"/>
  <c r="CE13" i="32"/>
  <c r="AS17" i="32"/>
  <c r="DP23" i="32"/>
  <c r="DP20" i="32"/>
  <c r="CS15" i="32"/>
  <c r="DH16" i="32"/>
  <c r="AT17" i="32"/>
  <c r="CT21" i="32"/>
  <c r="CD16" i="32"/>
  <c r="CD13" i="32"/>
  <c r="C17" i="32"/>
  <c r="DO23" i="32"/>
  <c r="DM18" i="32"/>
  <c r="AT8" i="2"/>
  <c r="AY15" i="32"/>
  <c r="AS11" i="2"/>
  <c r="BZ10" i="32"/>
  <c r="ER5" i="32"/>
  <c r="E11" i="2"/>
  <c r="BW4" i="32"/>
  <c r="BK5" i="32"/>
  <c r="CK3" i="32"/>
  <c r="BB6" i="32"/>
  <c r="CT5" i="32"/>
  <c r="AU4" i="32"/>
  <c r="AY10" i="32"/>
  <c r="T4" i="2"/>
  <c r="BB16" i="32"/>
  <c r="DF15" i="32"/>
  <c r="BA5" i="32"/>
  <c r="P4" i="2"/>
  <c r="DE4" i="32"/>
  <c r="AS5" i="2"/>
  <c r="AR6" i="32"/>
  <c r="BY5" i="32"/>
  <c r="P10" i="2"/>
  <c r="CC10" i="32"/>
  <c r="U33" i="2"/>
  <c r="CR4" i="32"/>
  <c r="CR17" i="32"/>
  <c r="P6" i="2"/>
  <c r="A25" i="2"/>
  <c r="AY3" i="32"/>
  <c r="AF7" i="2"/>
  <c r="R18" i="2"/>
  <c r="AG9" i="2"/>
  <c r="B13" i="32"/>
  <c r="CU6" i="32"/>
  <c r="E3" i="32"/>
  <c r="A8" i="2"/>
  <c r="AD10" i="2"/>
  <c r="AG6" i="2"/>
  <c r="B22" i="2"/>
  <c r="A4" i="32"/>
  <c r="DN4" i="32"/>
  <c r="CN10" i="32"/>
  <c r="DQ19" i="32"/>
  <c r="A10" i="2"/>
  <c r="CM5" i="32"/>
  <c r="CN4" i="32"/>
  <c r="A12" i="32"/>
  <c r="DQ9" i="32"/>
  <c r="BJ5" i="2"/>
  <c r="AQ25" i="2"/>
  <c r="AR13" i="32"/>
  <c r="CR13" i="32"/>
  <c r="AG8" i="2"/>
  <c r="AY12" i="32"/>
  <c r="BB13" i="32"/>
  <c r="E23" i="2"/>
  <c r="E7" i="2"/>
  <c r="AG17" i="2"/>
  <c r="AD26" i="2"/>
  <c r="DN18" i="32"/>
  <c r="R20" i="2"/>
  <c r="AD4" i="2"/>
  <c r="ES5" i="32"/>
  <c r="AQ6" i="2"/>
  <c r="CQ4" i="32"/>
  <c r="R21" i="2"/>
  <c r="P26" i="2"/>
  <c r="CT9" i="32"/>
  <c r="AC4" i="2"/>
  <c r="B3" i="32"/>
  <c r="AG10" i="2"/>
  <c r="B20" i="2"/>
  <c r="DN15" i="32"/>
  <c r="DF11" i="32"/>
  <c r="BK4" i="32"/>
  <c r="BW10" i="32"/>
  <c r="Q4" i="2"/>
  <c r="CC4" i="32"/>
  <c r="DQ16" i="32"/>
  <c r="AP14" i="2"/>
  <c r="DE14" i="32"/>
  <c r="AT10" i="2"/>
  <c r="E5" i="2"/>
  <c r="AY16" i="32"/>
  <c r="CF6" i="32"/>
  <c r="AT5" i="2"/>
  <c r="DQ5" i="32"/>
  <c r="E10" i="2"/>
  <c r="BG4" i="2"/>
  <c r="CT7" i="32"/>
  <c r="AG20" i="2"/>
  <c r="CR19" i="32"/>
  <c r="P32" i="2"/>
  <c r="CB14" i="32"/>
  <c r="DM4" i="32"/>
  <c r="CU20" i="32"/>
  <c r="D7" i="2"/>
  <c r="CU14" i="32"/>
  <c r="AT32" i="2"/>
  <c r="DQ3" i="32"/>
  <c r="AS15" i="2"/>
  <c r="U21" i="2"/>
  <c r="AD17" i="2"/>
  <c r="AD22" i="2"/>
  <c r="B12" i="32"/>
  <c r="CC12" i="32"/>
  <c r="AF9" i="2"/>
  <c r="AC19" i="2"/>
  <c r="AG11" i="2"/>
  <c r="E13" i="32"/>
  <c r="CR12" i="32"/>
  <c r="D11" i="2"/>
  <c r="Q3" i="2"/>
  <c r="AQ4" i="32"/>
  <c r="AD23" i="2"/>
  <c r="BH3" i="32"/>
  <c r="CU4" i="32"/>
  <c r="E7" i="32"/>
  <c r="CR20" i="32"/>
  <c r="DN21" i="32"/>
  <c r="DE6" i="32"/>
  <c r="AC25" i="2"/>
  <c r="AC16" i="2"/>
  <c r="DF6" i="32"/>
  <c r="DI6" i="32"/>
  <c r="CC15" i="32"/>
  <c r="DQ4" i="32"/>
  <c r="DP9" i="32"/>
  <c r="E4" i="32"/>
  <c r="DN19" i="32"/>
  <c r="E6" i="32"/>
  <c r="CF12" i="32"/>
  <c r="CK4" i="32"/>
  <c r="P23" i="2"/>
  <c r="AG23" i="2"/>
  <c r="CN3" i="32"/>
  <c r="DN22" i="32"/>
  <c r="CB4" i="32"/>
  <c r="BZ4" i="32"/>
  <c r="AR10" i="32"/>
  <c r="AG3" i="2"/>
  <c r="AP25" i="2"/>
  <c r="AQ10" i="2"/>
  <c r="CE7" i="32"/>
  <c r="P20" i="2"/>
  <c r="Q10" i="2"/>
  <c r="BW4" i="2"/>
  <c r="AC8" i="2"/>
  <c r="AT7" i="32"/>
  <c r="E6" i="2"/>
  <c r="DM15" i="32"/>
  <c r="BJ4" i="2"/>
  <c r="CU17" i="32"/>
  <c r="Q6" i="2"/>
  <c r="CN5" i="32"/>
  <c r="AQ32" i="2"/>
  <c r="T10" i="2"/>
  <c r="T8" i="2"/>
  <c r="CF7" i="32"/>
  <c r="DF3" i="32"/>
  <c r="B26" i="2"/>
  <c r="AG26" i="2"/>
  <c r="DP5" i="32"/>
  <c r="AT9" i="2"/>
  <c r="E5" i="32"/>
  <c r="AG7" i="2"/>
  <c r="A16" i="2"/>
  <c r="E26" i="2"/>
  <c r="CC3" i="32"/>
  <c r="AQ19" i="2"/>
  <c r="U30" i="2"/>
  <c r="AQ23" i="2"/>
  <c r="CQ6" i="32"/>
  <c r="BJ3" i="2"/>
  <c r="S5" i="2"/>
  <c r="DI12" i="32"/>
  <c r="BG9" i="2"/>
  <c r="DI5" i="32"/>
  <c r="ES4" i="32"/>
  <c r="AQ4" i="2"/>
  <c r="AT15" i="2"/>
  <c r="S11" i="2"/>
  <c r="CU7" i="32"/>
  <c r="CU9" i="32"/>
  <c r="AT14" i="2"/>
  <c r="D9" i="2"/>
  <c r="BI5" i="2"/>
  <c r="AG4" i="2"/>
  <c r="AU7" i="32"/>
  <c r="DP7" i="32"/>
  <c r="DH7" i="32"/>
  <c r="AT3" i="2"/>
  <c r="AQ26" i="2"/>
  <c r="BZ3" i="2"/>
  <c r="AF5" i="2"/>
  <c r="AD14" i="2"/>
  <c r="T11" i="2"/>
  <c r="D5" i="32"/>
  <c r="AP19" i="2"/>
  <c r="BY5" i="2"/>
  <c r="CB6" i="32"/>
  <c r="U27" i="2"/>
  <c r="P29" i="2"/>
  <c r="CF5" i="32"/>
  <c r="D5" i="2"/>
  <c r="AT7" i="2"/>
  <c r="AR4" i="32"/>
  <c r="B17" i="2"/>
  <c r="AT35" i="2"/>
  <c r="AQ31" i="2"/>
  <c r="A22" i="2"/>
  <c r="CR16" i="32"/>
  <c r="DM8" i="32"/>
  <c r="BW3" i="32"/>
  <c r="E8" i="2"/>
  <c r="P8" i="2"/>
  <c r="S13" i="2"/>
  <c r="D7" i="32"/>
  <c r="DM21" i="32"/>
  <c r="AP28" i="2"/>
  <c r="AR12" i="32"/>
  <c r="E4" i="2"/>
  <c r="AX4" i="32"/>
  <c r="R23" i="2"/>
  <c r="B8" i="2"/>
  <c r="E3" i="2"/>
  <c r="A4" i="2"/>
  <c r="CF4" i="32"/>
  <c r="AQ22" i="2"/>
  <c r="BG3" i="2"/>
  <c r="S7" i="2"/>
  <c r="AT20" i="2"/>
  <c r="DF12" i="32"/>
  <c r="AP4" i="2"/>
  <c r="T3" i="2"/>
  <c r="AS7" i="2"/>
  <c r="R26" i="2"/>
  <c r="DI4" i="32"/>
  <c r="CC11" i="32"/>
  <c r="CF15" i="32"/>
  <c r="B4" i="2"/>
  <c r="A15" i="32"/>
  <c r="DQ6" i="32"/>
  <c r="P12" i="2"/>
  <c r="AU3" i="32"/>
  <c r="AT6" i="2"/>
  <c r="CR6" i="32"/>
  <c r="CB11" i="32"/>
  <c r="AU5" i="32"/>
  <c r="AC22" i="2"/>
  <c r="DH5" i="32"/>
  <c r="AP34" i="2"/>
  <c r="CR14" i="32"/>
  <c r="DM6" i="32"/>
  <c r="AQ28" i="2"/>
  <c r="B10" i="32"/>
  <c r="DI3" i="32"/>
  <c r="DN13" i="32"/>
  <c r="BZ5" i="2"/>
  <c r="R24" i="2"/>
  <c r="BZ9" i="2"/>
  <c r="AY6" i="32"/>
  <c r="B15" i="32"/>
  <c r="CK10" i="32"/>
  <c r="DN6" i="32"/>
  <c r="DQ22" i="32"/>
  <c r="B23" i="2"/>
  <c r="AD16" i="2"/>
  <c r="BZ4" i="2"/>
  <c r="T13" i="2"/>
  <c r="DI7" i="32"/>
  <c r="AT11" i="2"/>
  <c r="Q12" i="2"/>
  <c r="AQ29" i="2"/>
  <c r="BW3" i="2"/>
  <c r="AY13" i="32"/>
  <c r="AG5" i="2"/>
  <c r="CU3" i="32"/>
  <c r="BZ5" i="32"/>
  <c r="U24" i="2"/>
  <c r="B6" i="32"/>
  <c r="B16" i="32"/>
  <c r="BJ5" i="32"/>
  <c r="DI15" i="32"/>
  <c r="Q8" i="2"/>
  <c r="AD8" i="2"/>
  <c r="T12" i="2"/>
  <c r="S9" i="2"/>
  <c r="B4" i="32"/>
  <c r="BH4" i="32"/>
  <c r="BK3" i="32"/>
  <c r="DQ7" i="32"/>
  <c r="CQ19" i="32"/>
  <c r="DQ8" i="32"/>
  <c r="AT23" i="2"/>
  <c r="BA7" i="32"/>
  <c r="AQ12" i="2"/>
  <c r="AQ8" i="2"/>
  <c r="AU13" i="32"/>
  <c r="DF10" i="32"/>
  <c r="CU5" i="32"/>
  <c r="AD25" i="2"/>
  <c r="AQ6" i="32"/>
  <c r="BW9" i="2"/>
  <c r="AC6" i="2"/>
  <c r="A6" i="2"/>
  <c r="EP4" i="32"/>
  <c r="AQ20" i="2"/>
  <c r="DF14" i="32"/>
  <c r="AT5" i="32"/>
  <c r="AC10" i="2"/>
  <c r="AS9" i="2"/>
  <c r="CF3" i="32"/>
  <c r="B10" i="2"/>
  <c r="DF4" i="32"/>
  <c r="DN8" i="32"/>
  <c r="BM9" i="2"/>
  <c r="BB3" i="32"/>
  <c r="R30" i="2"/>
  <c r="AU16" i="32"/>
  <c r="CC14" i="32"/>
  <c r="B16" i="2"/>
  <c r="AR16" i="32"/>
  <c r="CU8" i="32"/>
  <c r="CR3" i="32"/>
  <c r="B14" i="2"/>
  <c r="AT26" i="2"/>
  <c r="AQ34" i="2"/>
  <c r="DN16" i="32"/>
  <c r="AT4" i="2"/>
  <c r="BB4" i="32"/>
  <c r="BB5" i="32"/>
  <c r="AU6" i="32"/>
  <c r="AD19" i="2"/>
  <c r="T5" i="2"/>
  <c r="AT13" i="2"/>
  <c r="AD3" i="2"/>
  <c r="AQ14" i="2"/>
  <c r="CE5" i="32"/>
  <c r="BB7" i="32"/>
  <c r="AY4" i="32"/>
  <c r="AX6" i="32"/>
  <c r="AD20" i="2"/>
  <c r="CR8" i="32"/>
  <c r="E20" i="2"/>
  <c r="AQ35" i="2"/>
  <c r="AR3" i="32"/>
  <c r="B25" i="2"/>
  <c r="AP8" i="2"/>
  <c r="AD6" i="2"/>
  <c r="CC6" i="32"/>
  <c r="BH9" i="32"/>
  <c r="AP6" i="2"/>
  <c r="A6" i="32"/>
  <c r="T7" i="2"/>
  <c r="AP12" i="2"/>
  <c r="AF11" i="2"/>
  <c r="B19" i="2"/>
  <c r="T9" i="2"/>
  <c r="R32" i="2"/>
  <c r="DN3" i="32"/>
  <c r="A19" i="2"/>
  <c r="AP31" i="2"/>
  <c r="DE11" i="32"/>
  <c r="AT12" i="2"/>
  <c r="R27" i="2"/>
  <c r="AT29" i="2"/>
  <c r="R33" i="2"/>
  <c r="BK9" i="32"/>
  <c r="E16" i="32"/>
  <c r="E9" i="2"/>
  <c r="AQ3" i="2"/>
  <c r="B6" i="2"/>
  <c r="E17" i="2"/>
  <c r="AS13" i="2"/>
  <c r="B3" i="2"/>
  <c r="T6" i="2"/>
  <c r="AP10" i="2"/>
  <c r="CQ8" i="32"/>
  <c r="BZ3" i="32"/>
  <c r="CQ13" i="32"/>
  <c r="AP22" i="2"/>
  <c r="R29" i="2"/>
  <c r="AR15" i="32"/>
  <c r="CQ16" i="32"/>
  <c r="AR17" i="32" l="1"/>
  <c r="R31" i="2"/>
  <c r="E18" i="2"/>
  <c r="E17" i="32"/>
  <c r="AT30" i="2"/>
  <c r="R34" i="2"/>
  <c r="B21" i="2"/>
  <c r="B27" i="2"/>
  <c r="E21" i="2"/>
  <c r="AD21" i="2"/>
  <c r="AQ36" i="2"/>
  <c r="AT27" i="2"/>
  <c r="B18" i="2"/>
  <c r="CC16" i="32"/>
  <c r="AU17" i="32"/>
  <c r="DF16" i="32"/>
  <c r="AD27" i="2"/>
  <c r="AU14" i="32"/>
  <c r="AT24" i="2"/>
  <c r="DI16" i="32"/>
  <c r="U25" i="2"/>
  <c r="AD18" i="2"/>
  <c r="DQ23" i="32"/>
  <c r="B17" i="32"/>
  <c r="AQ30" i="2"/>
  <c r="CF16" i="32"/>
  <c r="CC13" i="32"/>
  <c r="R28" i="2"/>
  <c r="AT21" i="2"/>
  <c r="AQ24" i="2"/>
  <c r="R25" i="2"/>
  <c r="AR14" i="32"/>
  <c r="CR18" i="32"/>
  <c r="AQ33" i="2"/>
  <c r="AT36" i="2"/>
  <c r="Q29" i="2"/>
  <c r="U28" i="2"/>
  <c r="DI13" i="32"/>
  <c r="U31" i="2"/>
  <c r="AQ21" i="2"/>
  <c r="E27" i="2"/>
  <c r="AG27" i="2"/>
  <c r="CU18" i="32"/>
  <c r="Q20" i="2"/>
  <c r="AG24" i="2"/>
  <c r="Q23" i="2"/>
  <c r="CF13" i="32"/>
  <c r="DN23" i="32"/>
  <c r="E14" i="32"/>
  <c r="B14" i="32"/>
  <c r="AD24" i="2"/>
  <c r="U22" i="2"/>
  <c r="AT33" i="2"/>
  <c r="CU15" i="32"/>
  <c r="CU21" i="32"/>
  <c r="Q32" i="2"/>
  <c r="CR21" i="32"/>
  <c r="AG21" i="2"/>
  <c r="DQ17" i="32"/>
  <c r="DF13" i="32"/>
  <c r="DN17" i="32"/>
  <c r="Q26" i="2"/>
  <c r="R22" i="2"/>
  <c r="DN20" i="32"/>
  <c r="AG18" i="2"/>
  <c r="E24" i="2"/>
  <c r="BB14" i="32"/>
  <c r="AY14" i="32"/>
  <c r="CR15" i="32"/>
  <c r="AQ27" i="2"/>
  <c r="DQ20" i="32"/>
  <c r="B24" i="2"/>
  <c r="U34" i="2"/>
  <c r="BB17" i="32"/>
  <c r="AY17" i="32"/>
</calcChain>
</file>

<file path=xl/sharedStrings.xml><?xml version="1.0" encoding="utf-8"?>
<sst xmlns="http://schemas.openxmlformats.org/spreadsheetml/2006/main" count="6688" uniqueCount="320">
  <si>
    <t>STEP3-Covariate-Proportional-ML 4-Cluster Model</t>
  </si>
  <si>
    <t>Number of cases</t>
  </si>
  <si>
    <t>Number of parameters (Npar)</t>
  </si>
  <si>
    <t>Design Effect</t>
  </si>
  <si>
    <t>Robustness Effect</t>
  </si>
  <si>
    <t>Random Seed</t>
  </si>
  <si>
    <t>Best Start Seed</t>
  </si>
  <si>
    <t>Chi-squared Statistics</t>
  </si>
  <si>
    <t>Degrees of freedom (df)</t>
  </si>
  <si>
    <t>p-value</t>
  </si>
  <si>
    <t>L-squared (L²)</t>
  </si>
  <si>
    <t>.</t>
  </si>
  <si>
    <t>X-squared</t>
  </si>
  <si>
    <t>Cressie-Read</t>
  </si>
  <si>
    <t>BIC (based on L²)</t>
  </si>
  <si>
    <t>AIC (based on L²)</t>
  </si>
  <si>
    <t>AIC3 (based on L²)</t>
  </si>
  <si>
    <t>CAIC (based on L²)</t>
  </si>
  <si>
    <t>SABIC (based on L²)</t>
  </si>
  <si>
    <t>Dissimilarity Index</t>
  </si>
  <si>
    <t>Log-likelihood Statistics</t>
  </si>
  <si>
    <t>Log-likelihood (LL)</t>
  </si>
  <si>
    <t>Log-prior</t>
  </si>
  <si>
    <t>Log-posterior</t>
  </si>
  <si>
    <t>BIC (based on LL)</t>
  </si>
  <si>
    <t>AIC (based on LL)</t>
  </si>
  <si>
    <t>AIC3 (based on LL)</t>
  </si>
  <si>
    <t>CAIC (based on LL)</t>
  </si>
  <si>
    <t>SABIC (based on LL)</t>
  </si>
  <si>
    <t>Classification Statistics</t>
  </si>
  <si>
    <t>Classification errors</t>
  </si>
  <si>
    <t>Reduction of errors (Lambda)</t>
  </si>
  <si>
    <t>Entropy R-squared</t>
  </si>
  <si>
    <t>Standard R-squared</t>
  </si>
  <si>
    <t>Classification log-likelihood</t>
  </si>
  <si>
    <t>Entropy</t>
  </si>
  <si>
    <t>CLC</t>
  </si>
  <si>
    <t>AWE</t>
  </si>
  <si>
    <t>ICL-BIC</t>
  </si>
  <si>
    <t>Classification Table</t>
  </si>
  <si>
    <t>Modal</t>
  </si>
  <si>
    <t>Latent</t>
  </si>
  <si>
    <t>Cluster1</t>
  </si>
  <si>
    <t>Cluster2</t>
  </si>
  <si>
    <t>Cluster3</t>
  </si>
  <si>
    <t>Cluster4</t>
  </si>
  <si>
    <t>Total</t>
  </si>
  <si>
    <t>Proportional</t>
  </si>
  <si>
    <t>Covariate Classification Statistics</t>
  </si>
  <si>
    <t>Files</t>
  </si>
  <si>
    <t>Infile</t>
  </si>
  <si>
    <t>Options</t>
  </si>
  <si>
    <t>threads</t>
  </si>
  <si>
    <t>algorithm</t>
  </si>
  <si>
    <t>tolerance</t>
  </si>
  <si>
    <t>emtolerance</t>
  </si>
  <si>
    <t>emiterations</t>
  </si>
  <si>
    <t>nriterations</t>
  </si>
  <si>
    <t>startvalues</t>
  </si>
  <si>
    <t>seed</t>
  </si>
  <si>
    <t>sets</t>
  </si>
  <si>
    <t>iterations</t>
  </si>
  <si>
    <t>bayes</t>
  </si>
  <si>
    <t>categorical</t>
  </si>
  <si>
    <t>variances</t>
  </si>
  <si>
    <t>latent</t>
  </si>
  <si>
    <t>poisson</t>
  </si>
  <si>
    <t>quadrature</t>
  </si>
  <si>
    <t>nodes</t>
  </si>
  <si>
    <t>missing</t>
  </si>
  <si>
    <t>excludeall</t>
  </si>
  <si>
    <t>step3</t>
  </si>
  <si>
    <t>classification</t>
  </si>
  <si>
    <t>proportional</t>
  </si>
  <si>
    <t>adjustment</t>
  </si>
  <si>
    <t>ML</t>
  </si>
  <si>
    <t>simultaneous</t>
  </si>
  <si>
    <t>no</t>
  </si>
  <si>
    <t>output</t>
  </si>
  <si>
    <t>parameters</t>
  </si>
  <si>
    <t>effect</t>
  </si>
  <si>
    <t>standard errors</t>
  </si>
  <si>
    <t>robust</t>
  </si>
  <si>
    <t>sample size BIC</t>
  </si>
  <si>
    <t>predictionstatistics</t>
  </si>
  <si>
    <t>Variable Detail</t>
  </si>
  <si>
    <t>Posteriors</t>
  </si>
  <si>
    <t>clu_1</t>
  </si>
  <si>
    <t>...</t>
  </si>
  <si>
    <t>clu_2</t>
  </si>
  <si>
    <t>clu_3</t>
  </si>
  <si>
    <t>clu_4</t>
  </si>
  <si>
    <t>1 Covariates</t>
  </si>
  <si>
    <t>a1</t>
  </si>
  <si>
    <t>Nominal</t>
  </si>
  <si>
    <t>Argentina</t>
  </si>
  <si>
    <t>Bolivia</t>
  </si>
  <si>
    <t>Ecuador</t>
  </si>
  <si>
    <t>Paraguay</t>
  </si>
  <si>
    <t>Peru</t>
  </si>
  <si>
    <t>Uruguay</t>
  </si>
  <si>
    <t>Parameters</t>
  </si>
  <si>
    <t>Model for Classes</t>
  </si>
  <si>
    <t>Intercept</t>
  </si>
  <si>
    <t>s.e.</t>
  </si>
  <si>
    <t>Wald</t>
  </si>
  <si>
    <t>Covariates</t>
  </si>
  <si>
    <t>Paired Comparisons</t>
  </si>
  <si>
    <t>df</t>
  </si>
  <si>
    <t>Cluster</t>
  </si>
  <si>
    <t>Profile</t>
  </si>
  <si>
    <t>Cluster Size</t>
  </si>
  <si>
    <t>ProbMeans</t>
  </si>
  <si>
    <t>Overall</t>
  </si>
  <si>
    <t>EstimatedValues-Model</t>
  </si>
  <si>
    <t>Cluster_Proportional</t>
  </si>
  <si>
    <t>a1 results</t>
  </si>
  <si>
    <t>(coef)</t>
  </si>
  <si>
    <t>(s.e)</t>
  </si>
  <si>
    <t>Estimated Values</t>
  </si>
  <si>
    <t>source cell:</t>
  </si>
  <si>
    <t>z-value</t>
  </si>
  <si>
    <t>(z-value)</t>
  </si>
  <si>
    <t>Num-Fixed</t>
  </si>
  <si>
    <t>Mean</t>
  </si>
  <si>
    <t>car1</t>
  </si>
  <si>
    <t>17 - 23</t>
  </si>
  <si>
    <t>24 - 36</t>
  </si>
  <si>
    <t>Age cont</t>
  </si>
  <si>
    <t>Model1 - L² = -0.0000</t>
  </si>
  <si>
    <t>O:\FPDEA\Projects\Enforceable Agreements\_Data\customers_classification_drop empty.sav</t>
  </si>
  <si>
    <t>Model2 - L² = -0.0000</t>
  </si>
  <si>
    <t>Model3 - L² = 1375.1062</t>
  </si>
  <si>
    <t>adj_ASCd16</t>
  </si>
  <si>
    <t>26 - 33</t>
  </si>
  <si>
    <t>34 - 39</t>
  </si>
  <si>
    <t>40 - 40</t>
  </si>
  <si>
    <t>ASCd16</t>
  </si>
  <si>
    <t>Model5 - L² = 2718.4620</t>
  </si>
  <si>
    <t>3.7e-357</t>
  </si>
  <si>
    <t>7.0e-449</t>
  </si>
  <si>
    <t>1.4e-395</t>
  </si>
  <si>
    <t>37 - 122</t>
  </si>
  <si>
    <t>h7a</t>
  </si>
  <si>
    <t xml:space="preserve">Please tell me if you Strongly disagree, Tend to disagree, Tend to agree, or Strongly agree with the statement: </t>
  </si>
  <si>
    <t>h30</t>
  </si>
  <si>
    <t>Using the response options on the card; To what degree are the courts an obstacle to the current operations of this establishment?</t>
  </si>
  <si>
    <t>“The court system is fair, impartial and uncorrupted”.</t>
  </si>
  <si>
    <t>covariate h7a - L² = -0.0000</t>
  </si>
  <si>
    <t>O:\FPDEA\Projects\Enforceable Agreements\_Data\customers_classification_drop empty_add h30 h7a.sav</t>
  </si>
  <si>
    <t>Strongly disagree</t>
  </si>
  <si>
    <t>Tend to disagree</t>
  </si>
  <si>
    <t>Tend to agree</t>
  </si>
  <si>
    <t>Strongly agree</t>
  </si>
  <si>
    <t>No obstacle</t>
  </si>
  <si>
    <t>Minor obstacle</t>
  </si>
  <si>
    <t>Moderate obstacle</t>
  </si>
  <si>
    <t>Major obstacle</t>
  </si>
  <si>
    <t>Very severe obstacle</t>
  </si>
  <si>
    <t>size4</t>
  </si>
  <si>
    <t>O:\FPDEA\Projects\Enforceable Agreements\_Data\customers_classification_drop empty_add size cat.sav</t>
  </si>
  <si>
    <t>Small (5-19)</t>
  </si>
  <si>
    <t>Medium (20-99)</t>
  </si>
  <si>
    <t>Large (100-399)</t>
  </si>
  <si>
    <t>Very large (400+)</t>
  </si>
  <si>
    <t>1.96 * s.e.</t>
  </si>
  <si>
    <t>Sub-region</t>
  </si>
  <si>
    <t>b2a</t>
  </si>
  <si>
    <t>% Owned By Private Domestic Individuals, Companies Or Organizations</t>
  </si>
  <si>
    <t>car7</t>
  </si>
  <si>
    <t>Dummy for firms with at least 10% of foreign ownership</t>
  </si>
  <si>
    <t>b4a</t>
  </si>
  <si>
    <t>% Of The Firm Owned By Females</t>
  </si>
  <si>
    <t>gend4</t>
  </si>
  <si>
    <t>Dummy for firms with a female top manager</t>
  </si>
  <si>
    <t>b7</t>
  </si>
  <si>
    <t>How Many Years Of Experience Working In This Sector Does The Top Manager Have?</t>
  </si>
  <si>
    <t>e1</t>
  </si>
  <si>
    <t>In Last Fy, Main Market For Establishment'S Main Product</t>
  </si>
  <si>
    <t>crime1</t>
  </si>
  <si>
    <t>Dummy for firms paying for security</t>
  </si>
  <si>
    <t>ASCj16</t>
  </si>
  <si>
    <t>Currently Belong To An Industry Organization Or Business Association?</t>
  </si>
  <si>
    <t>sector_3</t>
  </si>
  <si>
    <t>Manufacturing, Retail, Other Services classification</t>
  </si>
  <si>
    <t>Bribery depth (% of public transactions where a gift or informal payment was req</t>
  </si>
  <si>
    <t>Bribery incidence (% of firms experiencing at least one bribe payment request)</t>
  </si>
  <si>
    <t>tr16</t>
  </si>
  <si>
    <t>Dummy for firms exporting directly at least 10% of their sales</t>
  </si>
  <si>
    <t>mgmt</t>
  </si>
  <si>
    <t>Index for management practices, high means better management</t>
  </si>
  <si>
    <t>O:\FPDEA\Projects\Enforceable Agreements\_Data\customers_classification_drop empty_add more variables.sav</t>
  </si>
  <si>
    <t>covariate mgmt - L² = 4768.0214</t>
  </si>
  <si>
    <t>2.0e-568</t>
  </si>
  <si>
    <t>1.8e-783</t>
  </si>
  <si>
    <t>1.3e-646</t>
  </si>
  <si>
    <t>mgmt_agg</t>
  </si>
  <si>
    <t>57 - 99</t>
  </si>
  <si>
    <t>100 - 143</t>
  </si>
  <si>
    <t>144 - 190</t>
  </si>
  <si>
    <t>191 - 257</t>
  </si>
  <si>
    <t>Manufacturing</t>
  </si>
  <si>
    <t>covariate tr16 - L² = 0.0000</t>
  </si>
  <si>
    <t>covariate gend4 - L² = -0.0000</t>
  </si>
  <si>
    <t>covariate crime1 - L² = -0.0000</t>
  </si>
  <si>
    <t>covariate sector_3 - L² = -0.0000</t>
  </si>
  <si>
    <t>Retail</t>
  </si>
  <si>
    <t>Other Services</t>
  </si>
  <si>
    <t>covariate ASCj16 - L² = -0.0000</t>
  </si>
  <si>
    <t>Yes</t>
  </si>
  <si>
    <t>No</t>
  </si>
  <si>
    <t>covariate e1 - L² = 0.0000</t>
  </si>
  <si>
    <t>Local â€“ main product sold mostly in same municipality wher</t>
  </si>
  <si>
    <t>National â€“ main product sold mostly across the country whe</t>
  </si>
  <si>
    <t>International</t>
  </si>
  <si>
    <t>covariate b7 - L² = 1886.1803</t>
  </si>
  <si>
    <t>1.5e-335</t>
  </si>
  <si>
    <t>One year or less</t>
  </si>
  <si>
    <t>14 - 19</t>
  </si>
  <si>
    <t>20 - 26</t>
  </si>
  <si>
    <t>27 - 34</t>
  </si>
  <si>
    <t>35 - 65</t>
  </si>
  <si>
    <t>covariate b4a - L² = 1831.7560</t>
  </si>
  <si>
    <t>9.5e-317</t>
  </si>
  <si>
    <t>21 - 50</t>
  </si>
  <si>
    <t>51 - 90</t>
  </si>
  <si>
    <t>covariate car7 - L² = 0.0000</t>
  </si>
  <si>
    <t>covariate b2a - L² = 527.9386</t>
  </si>
  <si>
    <t>53 - 53</t>
  </si>
  <si>
    <t>covariate graft3 expanded - L² = -0.0000</t>
  </si>
  <si>
    <t>O:\FPDEA\Projects\Enforceable Agreements\_Data\customers_classification_drop empty_add b7a expand corruption index.sav</t>
  </si>
  <si>
    <t>graft3_expanded</t>
  </si>
  <si>
    <t>covariate graft2 expanded - L² = 216.0451</t>
  </si>
  <si>
    <t>graft2_expanded</t>
  </si>
  <si>
    <t>graft2 exp</t>
  </si>
  <si>
    <t>graft3 exp</t>
  </si>
  <si>
    <t>O:\FPDEA\Projects\Enforceable Agreements\_Data\customers_classification_drop empty_add a7 and b1.sav</t>
  </si>
  <si>
    <t>b1</t>
  </si>
  <si>
    <t>Shareholding company with shares trade in the stock market</t>
  </si>
  <si>
    <t>Shareholding company with non-traded shares or shares traded</t>
  </si>
  <si>
    <t>Sole proprietorship</t>
  </si>
  <si>
    <t>Limited partnership</t>
  </si>
  <si>
    <t>covariate a7 - L² = 0.0000</t>
  </si>
  <si>
    <t>a7</t>
  </si>
  <si>
    <t>covariate lform3 - L² = 0.0000</t>
  </si>
  <si>
    <t>lform3</t>
  </si>
  <si>
    <t>Multiestablishment?</t>
  </si>
  <si>
    <t>Legal form</t>
  </si>
  <si>
    <t>legal status of Sole Proprietorship</t>
  </si>
  <si>
    <t>Description</t>
  </si>
  <si>
    <t>Variable</t>
  </si>
  <si>
    <t>Sheet</t>
  </si>
  <si>
    <t>Position</t>
  </si>
  <si>
    <t>Country</t>
  </si>
  <si>
    <t>Size, 4 categories</t>
  </si>
  <si>
    <t>Age, continuous</t>
  </si>
  <si>
    <t>age cont</t>
  </si>
  <si>
    <t>"Court is fair"</t>
  </si>
  <si>
    <t>Courts as obstacles</t>
  </si>
  <si>
    <t>Is it multi establishment?</t>
  </si>
  <si>
    <t>legal form</t>
  </si>
  <si>
    <t>Share of transactions with customers that are smooth</t>
  </si>
  <si>
    <t>shareholding - L² = -0.0000</t>
  </si>
  <si>
    <t>\\Decfile2\decig\FPDEA\Projects\Enforceable Agreements\_Data\customers_classification_drop empty_add isic business assoc b1.sav</t>
  </si>
  <si>
    <t>shareholding</t>
  </si>
  <si>
    <t>ASCj19 - L² = -0.0000</t>
  </si>
  <si>
    <t>ASCj19</t>
  </si>
  <si>
    <t>Regularly interact with a business association?</t>
  </si>
  <si>
    <t>Shareholding company</t>
  </si>
  <si>
    <t>isic - L² = -0.0000</t>
  </si>
  <si>
    <t>isic</t>
  </si>
  <si>
    <t>Construction</t>
  </si>
  <si>
    <t>Food</t>
  </si>
  <si>
    <t>Metals</t>
  </si>
  <si>
    <t>Telecom and IT</t>
  </si>
  <si>
    <t>Textiles and Garments</t>
  </si>
  <si>
    <t>Chemicals, Plastics, Non-metalics</t>
  </si>
  <si>
    <t>Transport</t>
  </si>
  <si>
    <t>Wood and Wood Products</t>
  </si>
  <si>
    <t>Retail, Wholesale, Tourism</t>
  </si>
  <si>
    <t>Machinery and Equipment</t>
  </si>
  <si>
    <t>Min</t>
  </si>
  <si>
    <t>Max</t>
  </si>
  <si>
    <t>b1 (drop small categories) - L² = 0.0000</t>
  </si>
  <si>
    <t>Sector</t>
  </si>
  <si>
    <t>Bilateralism</t>
  </si>
  <si>
    <t>Weak comprehensive</t>
  </si>
  <si>
    <t>Bilateralism, weak comprehensive support</t>
  </si>
  <si>
    <t>Bilateralism, private support</t>
  </si>
  <si>
    <t>B</t>
  </si>
  <si>
    <t>BP</t>
  </si>
  <si>
    <t>WC</t>
  </si>
  <si>
    <t>Bilateralism, legal support</t>
  </si>
  <si>
    <t>Strong comprehensive</t>
  </si>
  <si>
    <t>Customer</t>
  </si>
  <si>
    <t>Suppliers</t>
  </si>
  <si>
    <t>Differences</t>
  </si>
  <si>
    <t>Comprehensive</t>
  </si>
  <si>
    <t>Wald test</t>
  </si>
  <si>
    <t>Non exporter</t>
  </si>
  <si>
    <t>Exporter</t>
  </si>
  <si>
    <t>Domestic owned</t>
  </si>
  <si>
    <t>Foreign owned</t>
  </si>
  <si>
    <t>BW</t>
  </si>
  <si>
    <t>Bilateralism, weak support</t>
  </si>
  <si>
    <t>Chemicals, Plastics, Non-metallics</t>
  </si>
  <si>
    <t>Pure bilateralism</t>
  </si>
  <si>
    <t>rank</t>
  </si>
  <si>
    <t>standard result 1%</t>
  </si>
  <si>
    <t>test stat for FDR 1%</t>
  </si>
  <si>
    <t>result for FDR 1%</t>
  </si>
  <si>
    <t>test stat for FWER 1%</t>
  </si>
  <si>
    <t>standard result 5%</t>
  </si>
  <si>
    <t>test stat for FDR 5%</t>
  </si>
  <si>
    <t>result for FDR 5%</t>
  </si>
  <si>
    <t>test stat for FWER 5%</t>
  </si>
  <si>
    <t>standard result 10%</t>
  </si>
  <si>
    <t>test stat for FDR 10%</t>
  </si>
  <si>
    <t>result for FDR 10%</t>
  </si>
  <si>
    <t>test stat for FWER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</si>
</sst>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1" fontId="3" fillId="0" borderId="1" xfId="0" applyNumberFormat="1" applyFont="1" applyBorder="1" applyAlignment="1">
      <alignment vertical="center" wrapText="1"/>
    </xf>
    <xf numFmtId="11" fontId="4" fillId="0" borderId="1" xfId="0" applyNumberFormat="1" applyFont="1" applyBorder="1" applyAlignment="1">
      <alignment vertical="center" wrapText="1"/>
    </xf>
    <xf numFmtId="0" fontId="1" fillId="0" borderId="0" xfId="0" applyFont="1"/>
    <xf numFmtId="2" fontId="1" fillId="0" borderId="0" xfId="0" applyNumberFormat="1" applyFont="1"/>
    <xf numFmtId="2" fontId="5" fillId="0" borderId="0" xfId="0" applyNumberFormat="1" applyFont="1"/>
    <xf numFmtId="2" fontId="0" fillId="0" borderId="0" xfId="0" applyNumberFormat="1"/>
    <xf numFmtId="16" fontId="4" fillId="0" borderId="1" xfId="0" applyNumberFormat="1" applyFont="1" applyBorder="1" applyAlignment="1">
      <alignment vertical="center" wrapText="1"/>
    </xf>
    <xf numFmtId="17" fontId="4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0" fillId="0" borderId="0" xfId="0" applyFont="1"/>
    <xf numFmtId="0" fontId="1" fillId="2" borderId="0" xfId="0" applyFont="1" applyFill="1"/>
    <xf numFmtId="0" fontId="0" fillId="2" borderId="0" xfId="0" applyFill="1"/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/>
    <xf numFmtId="164" fontId="0" fillId="0" borderId="0" xfId="0" applyNumberFormat="1"/>
    <xf numFmtId="0" fontId="0" fillId="0" borderId="9" xfId="0" applyBorder="1"/>
    <xf numFmtId="0" fontId="0" fillId="0" borderId="0" xfId="0" applyAlignment="1">
      <alignment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68736"/>
      <color rgb="FF68A242"/>
      <color rgb="FF90BB7A"/>
      <color rgb="FFBED5B4"/>
      <color rgb="FF62993E"/>
      <color rgb="FFC3D8BB"/>
      <color rgb="FF62AD34"/>
      <color rgb="FF5DADBB"/>
      <color rgb="FF70AD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050796217949722E-2"/>
          <c:y val="4.3392504930966469E-2"/>
          <c:w val="0.92896685118720768"/>
          <c:h val="0.735410706797745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D1b and D6-customers'!$AQ$18</c:f>
              <c:strCache>
                <c:ptCount val="1"/>
                <c:pt idx="0">
                  <c:v>Pure bilateralism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D6-customers'!$AP$19,'Figure D1b and D6-customers'!$AP$22,'Figure D1b and D6-customers'!$AP$25,'Figure D1b and D6-customers'!$AP$28,'Figure D1b and D6-customers'!$AP$31,'Figure D1b and D6-customers'!$AP$34)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D1b and D6-customers'!$AQ$19,'Figure D1b and D6-customers'!$AQ$22,'Figure D1b and D6-customers'!$AQ$25,'Figure D1b and D6-customers'!$AQ$28,'Figure D1b and D6-customers'!$AQ$31,'Figure D1b and D6-customers'!$AQ$34)</c:f>
              <c:numCache>
                <c:formatCode>General</c:formatCode>
                <c:ptCount val="6"/>
                <c:pt idx="0">
                  <c:v>0.61560000000000004</c:v>
                </c:pt>
                <c:pt idx="1">
                  <c:v>0.44390000000000002</c:v>
                </c:pt>
                <c:pt idx="2">
                  <c:v>0.44269999999999998</c:v>
                </c:pt>
                <c:pt idx="3">
                  <c:v>0.4783</c:v>
                </c:pt>
                <c:pt idx="4">
                  <c:v>0.62470000000000003</c:v>
                </c:pt>
                <c:pt idx="5">
                  <c:v>0.6946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9-4EDF-BEC0-11B3F90CF26E}"/>
            </c:ext>
          </c:extLst>
        </c:ser>
        <c:ser>
          <c:idx val="1"/>
          <c:order val="1"/>
          <c:tx>
            <c:strRef>
              <c:f>'Figure D1b and D6-customers'!$AR$18</c:f>
              <c:strCache>
                <c:ptCount val="1"/>
                <c:pt idx="0">
                  <c:v>Bilateralism, weak support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D6-customers'!$AP$19,'Figure D1b and D6-customers'!$AP$22,'Figure D1b and D6-customers'!$AP$25,'Figure D1b and D6-customers'!$AP$28,'Figure D1b and D6-customers'!$AP$31,'Figure D1b and D6-customers'!$AP$34)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D1b and D6-customers'!$AR$19,'Figure D1b and D6-customers'!$AR$22,'Figure D1b and D6-customers'!$AR$25,'Figure D1b and D6-customers'!$AR$28,'Figure D1b and D6-customers'!$AR$31,'Figure D1b and D6-customers'!$AR$34)</c:f>
              <c:numCache>
                <c:formatCode>General</c:formatCode>
                <c:ptCount val="6"/>
                <c:pt idx="0">
                  <c:v>0.14369999999999999</c:v>
                </c:pt>
                <c:pt idx="1">
                  <c:v>8.7599999999999997E-2</c:v>
                </c:pt>
                <c:pt idx="2">
                  <c:v>0.20619999999999999</c:v>
                </c:pt>
                <c:pt idx="3">
                  <c:v>0.2162</c:v>
                </c:pt>
                <c:pt idx="4">
                  <c:v>5.9799999999999999E-2</c:v>
                </c:pt>
                <c:pt idx="5">
                  <c:v>5.1700000000000003E-2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9-4EDF-BEC0-11B3F90CF26E}"/>
            </c:ext>
          </c:extLst>
        </c:ser>
        <c:ser>
          <c:idx val="2"/>
          <c:order val="2"/>
          <c:tx>
            <c:strRef>
              <c:f>'Figure D1b and D6-customers'!$AS$18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D6-customers'!$AP$19,'Figure D1b and D6-customers'!$AP$22,'Figure D1b and D6-customers'!$AP$25,'Figure D1b and D6-customers'!$AP$28,'Figure D1b and D6-customers'!$AP$31,'Figure D1b and D6-customers'!$AP$34)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D1b and D6-customers'!$AS$19,'Figure D1b and D6-customers'!$AS$22,'Figure D1b and D6-customers'!$AS$25,'Figure D1b and D6-customers'!$AS$28,'Figure D1b and D6-customers'!$AS$31,'Figure D1b and D6-customers'!$AS$34)</c:f>
              <c:numCache>
                <c:formatCode>General</c:formatCode>
                <c:ptCount val="6"/>
                <c:pt idx="0">
                  <c:v>0.19059999999999999</c:v>
                </c:pt>
                <c:pt idx="1">
                  <c:v>0.34599999999999997</c:v>
                </c:pt>
                <c:pt idx="2">
                  <c:v>0.3276</c:v>
                </c:pt>
                <c:pt idx="3">
                  <c:v>0.21870000000000001</c:v>
                </c:pt>
                <c:pt idx="4">
                  <c:v>0.28739999999999999</c:v>
                </c:pt>
                <c:pt idx="5">
                  <c:v>0.2208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9-4EDF-BEC0-11B3F90CF26E}"/>
            </c:ext>
          </c:extLst>
        </c:ser>
        <c:ser>
          <c:idx val="3"/>
          <c:order val="3"/>
          <c:tx>
            <c:strRef>
              <c:f>'Figure D1b and D6-customers'!$AT$18</c:f>
              <c:strCache>
                <c:ptCount val="1"/>
                <c:pt idx="0">
                  <c:v>Weak comprehensive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D6-customers'!$AP$19,'Figure D1b and D6-customers'!$AP$22,'Figure D1b and D6-customers'!$AP$25,'Figure D1b and D6-customers'!$AP$28,'Figure D1b and D6-customers'!$AP$31,'Figure D1b and D6-customers'!$AP$34)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D1b and D6-customers'!$AT$19,'Figure D1b and D6-customers'!$AT$22,'Figure D1b and D6-customers'!$AT$25,'Figure D1b and D6-customers'!$AT$28,'Figure D1b and D6-customers'!$AT$31,'Figure D1b and D6-customers'!$AT$34)</c:f>
              <c:numCache>
                <c:formatCode>General</c:formatCode>
                <c:ptCount val="6"/>
                <c:pt idx="0">
                  <c:v>5.0200000000000002E-2</c:v>
                </c:pt>
                <c:pt idx="1">
                  <c:v>0.1225</c:v>
                </c:pt>
                <c:pt idx="2">
                  <c:v>2.35E-2</c:v>
                </c:pt>
                <c:pt idx="3">
                  <c:v>8.6900000000000005E-2</c:v>
                </c:pt>
                <c:pt idx="4">
                  <c:v>2.81E-2</c:v>
                </c:pt>
                <c:pt idx="5">
                  <c:v>3.2899999999999999E-2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9-4EDF-BEC0-11B3F90CF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750923083767072E-3"/>
          <c:y val="0.85633570951560045"/>
          <c:w val="0.99667467414030875"/>
          <c:h val="0.108161331904517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'Figure D2b-D5-customers'!$FM$18</c:f>
              <c:strCache>
                <c:ptCount val="1"/>
                <c:pt idx="0">
                  <c:v>Cluster 1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('Figure D2b-D5-customers'!$FL$19,'Figure D2b-D5-customers'!$FL$22,'Figure D2b-D5-customers'!$FL$25,'Figure D2b-D5-customers'!$FL$28)</c:f>
              <c:strCache>
                <c:ptCount val="4"/>
                <c:pt idx="0">
                  <c:v>Shareholding company with shares trade in the stock market</c:v>
                </c:pt>
                <c:pt idx="1">
                  <c:v>Shareholding company with non-traded shares or shares traded</c:v>
                </c:pt>
                <c:pt idx="2">
                  <c:v>Sole proprietorship</c:v>
                </c:pt>
                <c:pt idx="3">
                  <c:v>Limited partnership</c:v>
                </c:pt>
              </c:strCache>
            </c:strRef>
          </c:cat>
          <c:val>
            <c:numRef>
              <c:f>('Figure D2b-D5-customers'!$FM$19,'Figure D2b-D5-customers'!$FM$22,'Figure D2b-D5-customers'!$FM$25,'Figure D2b-D5-customers'!$FM$28)</c:f>
              <c:numCache>
                <c:formatCode>General</c:formatCode>
                <c:ptCount val="4"/>
                <c:pt idx="0">
                  <c:v>0.41370000000000001</c:v>
                </c:pt>
                <c:pt idx="1">
                  <c:v>0.56200000000000006</c:v>
                </c:pt>
                <c:pt idx="2">
                  <c:v>0.6119</c:v>
                </c:pt>
                <c:pt idx="3">
                  <c:v>0.55979999999999996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29-4862-BDE4-CDDEEF511E93}"/>
            </c:ext>
          </c:extLst>
        </c:ser>
        <c:ser>
          <c:idx val="0"/>
          <c:order val="1"/>
          <c:tx>
            <c:strRef>
              <c:f>'Figure D2b-D5-customers'!$FN$18</c:f>
              <c:strCache>
                <c:ptCount val="1"/>
                <c:pt idx="0">
                  <c:v>Cluster 3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('Figure D2b-D5-customers'!$FL$19,'Figure D2b-D5-customers'!$FL$22,'Figure D2b-D5-customers'!$FL$25,'Figure D2b-D5-customers'!$FL$28)</c:f>
              <c:strCache>
                <c:ptCount val="4"/>
                <c:pt idx="0">
                  <c:v>Shareholding company with shares trade in the stock market</c:v>
                </c:pt>
                <c:pt idx="1">
                  <c:v>Shareholding company with non-traded shares or shares traded</c:v>
                </c:pt>
                <c:pt idx="2">
                  <c:v>Sole proprietorship</c:v>
                </c:pt>
                <c:pt idx="3">
                  <c:v>Limited partnership</c:v>
                </c:pt>
              </c:strCache>
            </c:strRef>
          </c:cat>
          <c:val>
            <c:numRef>
              <c:f>('Figure D2b-D5-customers'!$FN$19,'Figure D2b-D5-customers'!$FN$22,'Figure D2b-D5-customers'!$FN$25,'Figure D2b-D5-customers'!$FN$28)</c:f>
              <c:numCache>
                <c:formatCode>General</c:formatCode>
                <c:ptCount val="4"/>
                <c:pt idx="0">
                  <c:v>0.1913</c:v>
                </c:pt>
                <c:pt idx="1">
                  <c:v>0.15210000000000001</c:v>
                </c:pt>
                <c:pt idx="2">
                  <c:v>5.3999999999999999E-2</c:v>
                </c:pt>
                <c:pt idx="3">
                  <c:v>0.153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29-4862-BDE4-CDDEEF511E93}"/>
            </c:ext>
          </c:extLst>
        </c:ser>
        <c:ser>
          <c:idx val="2"/>
          <c:order val="2"/>
          <c:tx>
            <c:strRef>
              <c:f>'Figure D2b-D5-customers'!$FO$18</c:f>
              <c:strCache>
                <c:ptCount val="1"/>
                <c:pt idx="0">
                  <c:v>Cluster 2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('Figure D2b-D5-customers'!$FL$19,'Figure D2b-D5-customers'!$FL$22,'Figure D2b-D5-customers'!$FL$25,'Figure D2b-D5-customers'!$FL$28)</c:f>
              <c:strCache>
                <c:ptCount val="4"/>
                <c:pt idx="0">
                  <c:v>Shareholding company with shares trade in the stock market</c:v>
                </c:pt>
                <c:pt idx="1">
                  <c:v>Shareholding company with non-traded shares or shares traded</c:v>
                </c:pt>
                <c:pt idx="2">
                  <c:v>Sole proprietorship</c:v>
                </c:pt>
                <c:pt idx="3">
                  <c:v>Limited partnership</c:v>
                </c:pt>
              </c:strCache>
            </c:strRef>
          </c:cat>
          <c:val>
            <c:numRef>
              <c:f>('Figure D2b-D5-customers'!$FO$19,'Figure D2b-D5-customers'!$FO$22,'Figure D2b-D5-customers'!$FO$25,'Figure D2b-D5-customers'!$FO$28)</c:f>
              <c:numCache>
                <c:formatCode>General</c:formatCode>
                <c:ptCount val="4"/>
                <c:pt idx="0">
                  <c:v>0.36749999999999999</c:v>
                </c:pt>
                <c:pt idx="1">
                  <c:v>0.24809999999999999</c:v>
                </c:pt>
                <c:pt idx="2">
                  <c:v>0.29249999999999998</c:v>
                </c:pt>
                <c:pt idx="3">
                  <c:v>0.22070000000000001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29-4862-BDE4-CDDEEF511E93}"/>
            </c:ext>
          </c:extLst>
        </c:ser>
        <c:ser>
          <c:idx val="3"/>
          <c:order val="3"/>
          <c:tx>
            <c:strRef>
              <c:f>'Figure D2b-D5-customers'!$FP$18</c:f>
              <c:strCache>
                <c:ptCount val="1"/>
                <c:pt idx="0">
                  <c:v>Cluster 4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('Figure D2b-D5-customers'!$FL$19,'Figure D2b-D5-customers'!$FL$22,'Figure D2b-D5-customers'!$FL$25,'Figure D2b-D5-customers'!$FL$28)</c:f>
              <c:strCache>
                <c:ptCount val="4"/>
                <c:pt idx="0">
                  <c:v>Shareholding company with shares trade in the stock market</c:v>
                </c:pt>
                <c:pt idx="1">
                  <c:v>Shareholding company with non-traded shares or shares traded</c:v>
                </c:pt>
                <c:pt idx="2">
                  <c:v>Sole proprietorship</c:v>
                </c:pt>
                <c:pt idx="3">
                  <c:v>Limited partnership</c:v>
                </c:pt>
              </c:strCache>
            </c:strRef>
          </c:cat>
          <c:val>
            <c:numRef>
              <c:f>('Figure D2b-D5-customers'!$FP$19,'Figure D2b-D5-customers'!$FP$22,'Figure D2b-D5-customers'!$FP$25,'Figure D2b-D5-customers'!$FP$28)</c:f>
              <c:numCache>
                <c:formatCode>General</c:formatCode>
                <c:ptCount val="4"/>
                <c:pt idx="0">
                  <c:v>2.75E-2</c:v>
                </c:pt>
                <c:pt idx="1">
                  <c:v>3.78E-2</c:v>
                </c:pt>
                <c:pt idx="2">
                  <c:v>4.1599999999999998E-2</c:v>
                </c:pt>
                <c:pt idx="3">
                  <c:v>6.6500000000000004E-2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29-4862-BDE4-CDDEEF511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D2b-D5-customers'!$GI$10</c:f>
              <c:strCache>
                <c:ptCount val="1"/>
                <c:pt idx="0">
                  <c:v>Cluster 1</c:v>
                </c:pt>
              </c:strCache>
            </c:strRef>
          </c:tx>
          <c:spPr>
            <a:solidFill>
              <a:schemeClr val="accent6">
                <a:tint val="5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('Figure D2b-D5-customers'!$GH$11,'Figure D2b-D5-customers'!$GH$14)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('Figure D2b-D5-customers'!$GI$11,'Figure D2b-D5-customers'!$GI$14)</c:f>
              <c:numCache>
                <c:formatCode>General</c:formatCode>
                <c:ptCount val="2"/>
                <c:pt idx="0">
                  <c:v>0.55989999999999995</c:v>
                </c:pt>
                <c:pt idx="1">
                  <c:v>0.61229999999999996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8-4410-9C79-1BF05B478D44}"/>
            </c:ext>
          </c:extLst>
        </c:ser>
        <c:ser>
          <c:idx val="2"/>
          <c:order val="1"/>
          <c:tx>
            <c:strRef>
              <c:f>'Figure D2b-D5-customers'!$GJ$10</c:f>
              <c:strCache>
                <c:ptCount val="1"/>
                <c:pt idx="0">
                  <c:v>Cluster 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('Figure D2b-D5-customers'!$GH$11,'Figure D2b-D5-customers'!$GH$14)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('Figure D2b-D5-customers'!$GJ$11,'Figure D2b-D5-customers'!$GJ$14)</c:f>
              <c:numCache>
                <c:formatCode>General</c:formatCode>
                <c:ptCount val="2"/>
                <c:pt idx="0">
                  <c:v>0.15359999999999999</c:v>
                </c:pt>
                <c:pt idx="1">
                  <c:v>5.3199999999999997E-2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8-4410-9C79-1BF05B478D44}"/>
            </c:ext>
          </c:extLst>
        </c:ser>
        <c:ser>
          <c:idx val="3"/>
          <c:order val="2"/>
          <c:tx>
            <c:strRef>
              <c:f>'Figure D2b-D5-customers'!$GK$10</c:f>
              <c:strCache>
                <c:ptCount val="1"/>
                <c:pt idx="0">
                  <c:v>Cluster 2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('Figure D2b-D5-customers'!$GH$11,'Figure D2b-D5-customers'!$GH$14)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('Figure D2b-D5-customers'!$GK$11,'Figure D2b-D5-customers'!$GK$14)</c:f>
              <c:numCache>
                <c:formatCode>General</c:formatCode>
                <c:ptCount val="2"/>
                <c:pt idx="0">
                  <c:v>0.2364</c:v>
                </c:pt>
                <c:pt idx="1">
                  <c:v>0.29289999999999999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68-4410-9C79-1BF05B478D44}"/>
            </c:ext>
          </c:extLst>
        </c:ser>
        <c:ser>
          <c:idx val="4"/>
          <c:order val="3"/>
          <c:tx>
            <c:strRef>
              <c:f>'Figure D2b-D5-customers'!$GL$10</c:f>
              <c:strCache>
                <c:ptCount val="1"/>
                <c:pt idx="0">
                  <c:v>Cluster 4</c:v>
                </c:pt>
              </c:strCache>
            </c:strRef>
          </c:tx>
          <c:spPr>
            <a:solidFill>
              <a:schemeClr val="accent6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numRef>
              <c:f>('Figure D2b-D5-customers'!$GH$11,'Figure D2b-D5-customers'!$GH$14)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('Figure D2b-D5-customers'!$GL$11,'Figure D2b-D5-customers'!$GL$14)</c:f>
              <c:numCache>
                <c:formatCode>General</c:formatCode>
                <c:ptCount val="2"/>
                <c:pt idx="0">
                  <c:v>5.0200000000000002E-2</c:v>
                </c:pt>
                <c:pt idx="1">
                  <c:v>4.1599999999999998E-2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68-4410-9C79-1BF05B478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  <c:extLst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D2b-D5-customers'!$B$11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D2b-D5-customers'!$A$12,'Figure D2b-D5-customers'!$A$15)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D2b-D5-customers'!$B$12,'Figure D2b-D5-customers'!$B$15)</c:f>
              <c:numCache>
                <c:formatCode>0.00</c:formatCode>
                <c:ptCount val="2"/>
                <c:pt idx="0">
                  <c:v>0.57340000000000002</c:v>
                </c:pt>
                <c:pt idx="1">
                  <c:v>0.5635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8-4798-82F3-5940CC43BCA0}"/>
            </c:ext>
          </c:extLst>
        </c:ser>
        <c:ser>
          <c:idx val="1"/>
          <c:order val="1"/>
          <c:tx>
            <c:strRef>
              <c:f>'Figure D2b-D5-customers'!$C$11</c:f>
              <c:strCache>
                <c:ptCount val="1"/>
                <c:pt idx="0">
                  <c:v>BW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D2b-D5-customers'!$A$12,'Figure D2b-D5-customers'!$A$15)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D2b-D5-customers'!$C$12,'Figure D2b-D5-customers'!$C$15)</c:f>
              <c:numCache>
                <c:formatCode>0.00</c:formatCode>
                <c:ptCount val="2"/>
                <c:pt idx="0">
                  <c:v>8.8900000000000007E-2</c:v>
                </c:pt>
                <c:pt idx="1">
                  <c:v>0.1734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D8-4798-82F3-5940CC43BCA0}"/>
            </c:ext>
          </c:extLst>
        </c:ser>
        <c:ser>
          <c:idx val="2"/>
          <c:order val="2"/>
          <c:tx>
            <c:strRef>
              <c:f>'Figure D2b-D5-customers'!$D$11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D2b-D5-customers'!$A$12,'Figure D2b-D5-customers'!$A$15)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D2b-D5-customers'!$D$12,'Figure D2b-D5-customers'!$D$15)</c:f>
              <c:numCache>
                <c:formatCode>0.00</c:formatCode>
                <c:ptCount val="2"/>
                <c:pt idx="0">
                  <c:v>0.29020000000000001</c:v>
                </c:pt>
                <c:pt idx="1">
                  <c:v>0.2157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D8-4798-82F3-5940CC43BCA0}"/>
            </c:ext>
          </c:extLst>
        </c:ser>
        <c:ser>
          <c:idx val="3"/>
          <c:order val="3"/>
          <c:tx>
            <c:strRef>
              <c:f>'Figure D2b-D5-customers'!$E$11</c:f>
              <c:strCache>
                <c:ptCount val="1"/>
                <c:pt idx="0">
                  <c:v>WC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D2b-D5-customers'!$A$12,'Figure D2b-D5-customers'!$A$15)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D2b-D5-customers'!$E$12,'Figure D2b-D5-customers'!$E$15)</c:f>
              <c:numCache>
                <c:formatCode>0.00</c:formatCode>
                <c:ptCount val="2"/>
                <c:pt idx="0">
                  <c:v>4.7600000000000003E-2</c:v>
                </c:pt>
                <c:pt idx="1">
                  <c:v>4.7399999999999998E-2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D8-4798-82F3-5940CC43B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D2b-D5-customers'!$L$11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D2b-D5-customers'!$K$12,'Figure D2b-D5-customers'!$K$15)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D2b-D5-customers'!$L$12,'Figure D2b-D5-customers'!$L$15)</c:f>
              <c:numCache>
                <c:formatCode>0.00</c:formatCode>
                <c:ptCount val="2"/>
                <c:pt idx="0">
                  <c:v>0.54679999999999995</c:v>
                </c:pt>
                <c:pt idx="1">
                  <c:v>0.57589999999999997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8-48C0-89B3-1F43B30CE9F1}"/>
            </c:ext>
          </c:extLst>
        </c:ser>
        <c:ser>
          <c:idx val="1"/>
          <c:order val="1"/>
          <c:tx>
            <c:strRef>
              <c:f>'Figure D2b-D5-customers'!$M$11</c:f>
              <c:strCache>
                <c:ptCount val="1"/>
                <c:pt idx="0">
                  <c:v>BW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D2b-D5-customers'!$K$12,'Figure D2b-D5-customers'!$K$15)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D2b-D5-customers'!$M$12,'Figure D2b-D5-customers'!$M$15)</c:f>
              <c:numCache>
                <c:formatCode>0.00</c:formatCode>
                <c:ptCount val="2"/>
                <c:pt idx="0">
                  <c:v>8.6999999999999994E-2</c:v>
                </c:pt>
                <c:pt idx="1">
                  <c:v>0.16589999999999999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8-48C0-89B3-1F43B30CE9F1}"/>
            </c:ext>
          </c:extLst>
        </c:ser>
        <c:ser>
          <c:idx val="2"/>
          <c:order val="2"/>
          <c:tx>
            <c:strRef>
              <c:f>'Figure D2b-D5-customers'!$N$11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D2b-D5-customers'!$K$12,'Figure D2b-D5-customers'!$K$15)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D2b-D5-customers'!$N$12,'Figure D2b-D5-customers'!$N$15)</c:f>
              <c:numCache>
                <c:formatCode>0.00</c:formatCode>
                <c:ptCount val="2"/>
                <c:pt idx="0">
                  <c:v>0.313</c:v>
                </c:pt>
                <c:pt idx="1">
                  <c:v>0.21310000000000001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8-48C0-89B3-1F43B30CE9F1}"/>
            </c:ext>
          </c:extLst>
        </c:ser>
        <c:ser>
          <c:idx val="3"/>
          <c:order val="3"/>
          <c:tx>
            <c:strRef>
              <c:f>'Figure D2b-D5-customers'!$O$11</c:f>
              <c:strCache>
                <c:ptCount val="1"/>
                <c:pt idx="0">
                  <c:v>WC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D2b-D5-customers'!$K$12,'Figure D2b-D5-customers'!$K$15)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D2b-D5-customers'!$O$12,'Figure D2b-D5-customers'!$O$15)</c:f>
              <c:numCache>
                <c:formatCode>0.00</c:formatCode>
                <c:ptCount val="2"/>
                <c:pt idx="0">
                  <c:v>5.3199999999999997E-2</c:v>
                </c:pt>
                <c:pt idx="1">
                  <c:v>4.5100000000000001E-2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08-48C0-89B3-1F43B30CE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US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en-US"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D2b-D5-customers'!$V$27</c:f>
              <c:strCache>
                <c:ptCount val="1"/>
                <c:pt idx="0">
                  <c:v>Bilateralism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D2b-D5-customers'!$S$28,'Figure D2b-D5-customers'!$S$30,'Figure D2b-D5-customers'!$S$32,'Figure D2b-D5-customers'!$S$34,'Figure D2b-D5-customers'!$S$36,'Figure D2b-D5-customers'!$S$38,'Figure D2b-D5-customers'!$S$40,'Figure D2b-D5-customers'!$S$42,'Figure D2b-D5-customers'!$S$44,'Figure D2b-D5-customers'!$S$46)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D2b-D5-customers'!$V$28,'Figure D2b-D5-customers'!$V$30,'Figure D2b-D5-customers'!$V$32,'Figure D2b-D5-customers'!$V$34,'Figure D2b-D5-customers'!$V$36,'Figure D2b-D5-customers'!$V$38,'Figure D2b-D5-customers'!$V$40,'Figure D2b-D5-customers'!$V$42,'Figure D2b-D5-customers'!$V$44,'Figure D2b-D5-customers'!$V$46)</c:f>
              <c:numCache>
                <c:formatCode>0.00</c:formatCode>
                <c:ptCount val="10"/>
                <c:pt idx="0">
                  <c:v>0.69910000000000005</c:v>
                </c:pt>
                <c:pt idx="1">
                  <c:v>0.62909999999999999</c:v>
                </c:pt>
                <c:pt idx="2">
                  <c:v>0.71789999999999998</c:v>
                </c:pt>
                <c:pt idx="3">
                  <c:v>0.61329999999999996</c:v>
                </c:pt>
                <c:pt idx="4">
                  <c:v>0.72740000000000005</c:v>
                </c:pt>
                <c:pt idx="5">
                  <c:v>0.55389999999999995</c:v>
                </c:pt>
                <c:pt idx="6">
                  <c:v>0.2437</c:v>
                </c:pt>
                <c:pt idx="7">
                  <c:v>0.56130000000000002</c:v>
                </c:pt>
                <c:pt idx="8">
                  <c:v>0.58799999999999997</c:v>
                </c:pt>
                <c:pt idx="9">
                  <c:v>0.38469999999999999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C5-4790-ACC2-9A41A7A66993}"/>
            </c:ext>
          </c:extLst>
        </c:ser>
        <c:ser>
          <c:idx val="1"/>
          <c:order val="1"/>
          <c:tx>
            <c:strRef>
              <c:f>'Figure D2b-D5-customers'!$W$27</c:f>
              <c:strCache>
                <c:ptCount val="1"/>
                <c:pt idx="0">
                  <c:v>Bilateralism, weak support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D2b-D5-customers'!$S$28,'Figure D2b-D5-customers'!$S$30,'Figure D2b-D5-customers'!$S$32,'Figure D2b-D5-customers'!$S$34,'Figure D2b-D5-customers'!$S$36,'Figure D2b-D5-customers'!$S$38,'Figure D2b-D5-customers'!$S$40,'Figure D2b-D5-customers'!$S$42,'Figure D2b-D5-customers'!$S$44,'Figure D2b-D5-customers'!$S$46)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D2b-D5-customers'!$W$28,'Figure D2b-D5-customers'!$W$30,'Figure D2b-D5-customers'!$W$32,'Figure D2b-D5-customers'!$W$34,'Figure D2b-D5-customers'!$W$36,'Figure D2b-D5-customers'!$W$38,'Figure D2b-D5-customers'!$W$40,'Figure D2b-D5-customers'!$W$42,'Figure D2b-D5-customers'!$W$44,'Figure D2b-D5-customers'!$W$46)</c:f>
              <c:numCache>
                <c:formatCode>0.00</c:formatCode>
                <c:ptCount val="10"/>
                <c:pt idx="0">
                  <c:v>0.1062</c:v>
                </c:pt>
                <c:pt idx="1">
                  <c:v>7.17E-2</c:v>
                </c:pt>
                <c:pt idx="2">
                  <c:v>9.2799999999999994E-2</c:v>
                </c:pt>
                <c:pt idx="3">
                  <c:v>0.14249999999999999</c:v>
                </c:pt>
                <c:pt idx="4">
                  <c:v>5.4800000000000001E-2</c:v>
                </c:pt>
                <c:pt idx="5">
                  <c:v>0.24310000000000001</c:v>
                </c:pt>
                <c:pt idx="6">
                  <c:v>0.28170000000000001</c:v>
                </c:pt>
                <c:pt idx="7">
                  <c:v>0.127</c:v>
                </c:pt>
                <c:pt idx="8">
                  <c:v>0.1003</c:v>
                </c:pt>
                <c:pt idx="9">
                  <c:v>0.29859999999999998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C5-4790-ACC2-9A41A7A66993}"/>
            </c:ext>
          </c:extLst>
        </c:ser>
        <c:ser>
          <c:idx val="2"/>
          <c:order val="2"/>
          <c:tx>
            <c:strRef>
              <c:f>'Figure D2b-D5-customers'!$X$27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D2b-D5-customers'!$S$28,'Figure D2b-D5-customers'!$S$30,'Figure D2b-D5-customers'!$S$32,'Figure D2b-D5-customers'!$S$34,'Figure D2b-D5-customers'!$S$36,'Figure D2b-D5-customers'!$S$38,'Figure D2b-D5-customers'!$S$40,'Figure D2b-D5-customers'!$S$42,'Figure D2b-D5-customers'!$S$44,'Figure D2b-D5-customers'!$S$46)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D2b-D5-customers'!$X$28,'Figure D2b-D5-customers'!$X$30,'Figure D2b-D5-customers'!$X$32,'Figure D2b-D5-customers'!$X$34,'Figure D2b-D5-customers'!$X$36,'Figure D2b-D5-customers'!$X$38,'Figure D2b-D5-customers'!$X$40,'Figure D2b-D5-customers'!$X$42,'Figure D2b-D5-customers'!$X$44,'Figure D2b-D5-customers'!$X$46)</c:f>
              <c:numCache>
                <c:formatCode>0.00</c:formatCode>
                <c:ptCount val="10"/>
                <c:pt idx="0">
                  <c:v>0.1469</c:v>
                </c:pt>
                <c:pt idx="1">
                  <c:v>0.22770000000000001</c:v>
                </c:pt>
                <c:pt idx="2">
                  <c:v>0.159</c:v>
                </c:pt>
                <c:pt idx="3">
                  <c:v>0.20749999999999999</c:v>
                </c:pt>
                <c:pt idx="4">
                  <c:v>0.1386</c:v>
                </c:pt>
                <c:pt idx="5">
                  <c:v>0.15340000000000001</c:v>
                </c:pt>
                <c:pt idx="6">
                  <c:v>0.377</c:v>
                </c:pt>
                <c:pt idx="7">
                  <c:v>0.28029999999999999</c:v>
                </c:pt>
                <c:pt idx="8">
                  <c:v>0.19059999999999999</c:v>
                </c:pt>
                <c:pt idx="9">
                  <c:v>0.23619999999999999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C5-4790-ACC2-9A41A7A66993}"/>
            </c:ext>
          </c:extLst>
        </c:ser>
        <c:ser>
          <c:idx val="3"/>
          <c:order val="3"/>
          <c:tx>
            <c:strRef>
              <c:f>'Figure D2b-D5-customers'!$Y$27</c:f>
              <c:strCache>
                <c:ptCount val="1"/>
                <c:pt idx="0">
                  <c:v>Weak comprehensive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D2b-D5-customers'!$S$28,'Figure D2b-D5-customers'!$S$30,'Figure D2b-D5-customers'!$S$32,'Figure D2b-D5-customers'!$S$34,'Figure D2b-D5-customers'!$S$36,'Figure D2b-D5-customers'!$S$38,'Figure D2b-D5-customers'!$S$40,'Figure D2b-D5-customers'!$S$42,'Figure D2b-D5-customers'!$S$44,'Figure D2b-D5-customers'!$S$46)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D2b-D5-customers'!$Y$28,'Figure D2b-D5-customers'!$Y$30,'Figure D2b-D5-customers'!$Y$32,'Figure D2b-D5-customers'!$Y$34,'Figure D2b-D5-customers'!$Y$36,'Figure D2b-D5-customers'!$Y$38,'Figure D2b-D5-customers'!$Y$40,'Figure D2b-D5-customers'!$Y$42,'Figure D2b-D5-customers'!$Y$44,'Figure D2b-D5-customers'!$Y$46)</c:f>
              <c:numCache>
                <c:formatCode>0.00</c:formatCode>
                <c:ptCount val="10"/>
                <c:pt idx="0">
                  <c:v>4.7699999999999999E-2</c:v>
                </c:pt>
                <c:pt idx="1">
                  <c:v>7.1499999999999994E-2</c:v>
                </c:pt>
                <c:pt idx="2">
                  <c:v>3.0300000000000001E-2</c:v>
                </c:pt>
                <c:pt idx="3">
                  <c:v>3.6799999999999999E-2</c:v>
                </c:pt>
                <c:pt idx="4">
                  <c:v>7.9100000000000004E-2</c:v>
                </c:pt>
                <c:pt idx="5">
                  <c:v>4.9599999999999998E-2</c:v>
                </c:pt>
                <c:pt idx="6">
                  <c:v>9.7500000000000003E-2</c:v>
                </c:pt>
                <c:pt idx="7">
                  <c:v>3.1399999999999997E-2</c:v>
                </c:pt>
                <c:pt idx="8">
                  <c:v>0.1211</c:v>
                </c:pt>
                <c:pt idx="9">
                  <c:v>8.0399999999999999E-2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C5-4790-ACC2-9A41A7A66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  <c:extLst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4260717410323E-2"/>
          <c:y val="6.5998143312412244E-2"/>
          <c:w val="0.89655796150481193"/>
          <c:h val="0.6782239832344447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'Figure D2b-D5-customers'!$EP$8</c:f>
              <c:strCache>
                <c:ptCount val="1"/>
                <c:pt idx="0">
                  <c:v>Pure bilateralism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'Figure D2b-D5-customers'!$EO$9:$EO$265</c:f>
              <c:numCache>
                <c:formatCode>0.00</c:formatCode>
                <c:ptCount val="257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0.23980000000000001</c:v>
                </c:pt>
                <c:pt idx="23">
                  <c:v>0.24</c:v>
                </c:pt>
                <c:pt idx="24">
                  <c:v>0.25</c:v>
                </c:pt>
                <c:pt idx="25">
                  <c:v>0.25319999999999998</c:v>
                </c:pt>
                <c:pt idx="26">
                  <c:v>0.25340000000000001</c:v>
                </c:pt>
                <c:pt idx="27">
                  <c:v>0.26340000000000002</c:v>
                </c:pt>
                <c:pt idx="28">
                  <c:v>0.2666</c:v>
                </c:pt>
                <c:pt idx="29">
                  <c:v>0.26679999999999998</c:v>
                </c:pt>
                <c:pt idx="30">
                  <c:v>0.27660000000000001</c:v>
                </c:pt>
                <c:pt idx="31">
                  <c:v>0.28000000000000003</c:v>
                </c:pt>
                <c:pt idx="32">
                  <c:v>0.28660000000000002</c:v>
                </c:pt>
                <c:pt idx="33">
                  <c:v>0.29320000000000002</c:v>
                </c:pt>
                <c:pt idx="34">
                  <c:v>0.29339999999999999</c:v>
                </c:pt>
                <c:pt idx="35">
                  <c:v>0.30659999999999998</c:v>
                </c:pt>
                <c:pt idx="36">
                  <c:v>0.30680000000000002</c:v>
                </c:pt>
                <c:pt idx="37">
                  <c:v>0.31659999999999999</c:v>
                </c:pt>
                <c:pt idx="38">
                  <c:v>0.31979999999999997</c:v>
                </c:pt>
                <c:pt idx="39">
                  <c:v>0.32</c:v>
                </c:pt>
                <c:pt idx="40">
                  <c:v>0.32319999999999999</c:v>
                </c:pt>
                <c:pt idx="41">
                  <c:v>0.33</c:v>
                </c:pt>
                <c:pt idx="42">
                  <c:v>0.3332</c:v>
                </c:pt>
                <c:pt idx="43">
                  <c:v>0.33339999999999997</c:v>
                </c:pt>
                <c:pt idx="44">
                  <c:v>0.34339999999999998</c:v>
                </c:pt>
                <c:pt idx="45">
                  <c:v>0.34660000000000002</c:v>
                </c:pt>
                <c:pt idx="46">
                  <c:v>0.3468</c:v>
                </c:pt>
                <c:pt idx="47">
                  <c:v>0.35</c:v>
                </c:pt>
                <c:pt idx="48">
                  <c:v>0.35339999999999999</c:v>
                </c:pt>
                <c:pt idx="49">
                  <c:v>0.35680000000000001</c:v>
                </c:pt>
                <c:pt idx="50">
                  <c:v>0.35980000000000001</c:v>
                </c:pt>
                <c:pt idx="51">
                  <c:v>0.36</c:v>
                </c:pt>
                <c:pt idx="52">
                  <c:v>0.3634</c:v>
                </c:pt>
                <c:pt idx="53">
                  <c:v>0.36659999999999998</c:v>
                </c:pt>
                <c:pt idx="54">
                  <c:v>0.37319999999999998</c:v>
                </c:pt>
                <c:pt idx="55">
                  <c:v>0.37340000000000001</c:v>
                </c:pt>
                <c:pt idx="56">
                  <c:v>0.37659999999999999</c:v>
                </c:pt>
                <c:pt idx="57">
                  <c:v>0.38</c:v>
                </c:pt>
                <c:pt idx="58">
                  <c:v>0.38319999999999999</c:v>
                </c:pt>
                <c:pt idx="59">
                  <c:v>0.38340000000000002</c:v>
                </c:pt>
                <c:pt idx="60">
                  <c:v>0.3866</c:v>
                </c:pt>
                <c:pt idx="61">
                  <c:v>0.38679999999999998</c:v>
                </c:pt>
                <c:pt idx="62">
                  <c:v>0.38979999999999998</c:v>
                </c:pt>
                <c:pt idx="63">
                  <c:v>0.39</c:v>
                </c:pt>
                <c:pt idx="64">
                  <c:v>0.39319999999999999</c:v>
                </c:pt>
                <c:pt idx="65">
                  <c:v>0.39340000000000003</c:v>
                </c:pt>
                <c:pt idx="66">
                  <c:v>0.39660000000000001</c:v>
                </c:pt>
                <c:pt idx="67">
                  <c:v>0.39679999999999999</c:v>
                </c:pt>
                <c:pt idx="68">
                  <c:v>0.39979999999999999</c:v>
                </c:pt>
                <c:pt idx="69">
                  <c:v>0.4</c:v>
                </c:pt>
                <c:pt idx="70">
                  <c:v>0.4002</c:v>
                </c:pt>
                <c:pt idx="71">
                  <c:v>0.41</c:v>
                </c:pt>
                <c:pt idx="72">
                  <c:v>0.41320000000000001</c:v>
                </c:pt>
                <c:pt idx="73">
                  <c:v>0.41339999999999999</c:v>
                </c:pt>
                <c:pt idx="74">
                  <c:v>0.41660000000000003</c:v>
                </c:pt>
                <c:pt idx="75">
                  <c:v>0.4234</c:v>
                </c:pt>
                <c:pt idx="76">
                  <c:v>0.42659999999999998</c:v>
                </c:pt>
                <c:pt idx="77">
                  <c:v>0.42680000000000001</c:v>
                </c:pt>
                <c:pt idx="78">
                  <c:v>0.43340000000000001</c:v>
                </c:pt>
                <c:pt idx="79">
                  <c:v>0.44</c:v>
                </c:pt>
                <c:pt idx="80">
                  <c:v>0.44019999999999998</c:v>
                </c:pt>
                <c:pt idx="81">
                  <c:v>0.44319999999999998</c:v>
                </c:pt>
                <c:pt idx="82">
                  <c:v>0.44340000000000002</c:v>
                </c:pt>
                <c:pt idx="83">
                  <c:v>0.4466</c:v>
                </c:pt>
                <c:pt idx="84">
                  <c:v>0.44679999999999997</c:v>
                </c:pt>
                <c:pt idx="85">
                  <c:v>0.45</c:v>
                </c:pt>
                <c:pt idx="86">
                  <c:v>0.45019999999999999</c:v>
                </c:pt>
                <c:pt idx="87">
                  <c:v>0.45319999999999999</c:v>
                </c:pt>
                <c:pt idx="88">
                  <c:v>0.45340000000000003</c:v>
                </c:pt>
                <c:pt idx="89">
                  <c:v>0.45979999999999999</c:v>
                </c:pt>
                <c:pt idx="90">
                  <c:v>0.46</c:v>
                </c:pt>
                <c:pt idx="91">
                  <c:v>0.46339999999999998</c:v>
                </c:pt>
                <c:pt idx="92">
                  <c:v>0.46660000000000001</c:v>
                </c:pt>
                <c:pt idx="93">
                  <c:v>0.46679999999999999</c:v>
                </c:pt>
                <c:pt idx="94">
                  <c:v>0.4698</c:v>
                </c:pt>
                <c:pt idx="95">
                  <c:v>0.47</c:v>
                </c:pt>
                <c:pt idx="96">
                  <c:v>0.47660000000000002</c:v>
                </c:pt>
                <c:pt idx="97">
                  <c:v>0.4768</c:v>
                </c:pt>
                <c:pt idx="98">
                  <c:v>0.48</c:v>
                </c:pt>
                <c:pt idx="99">
                  <c:v>0.48020000000000002</c:v>
                </c:pt>
                <c:pt idx="100">
                  <c:v>0.48320000000000002</c:v>
                </c:pt>
                <c:pt idx="101">
                  <c:v>0.4834</c:v>
                </c:pt>
                <c:pt idx="102">
                  <c:v>0.49</c:v>
                </c:pt>
                <c:pt idx="103">
                  <c:v>0.49320000000000003</c:v>
                </c:pt>
                <c:pt idx="104">
                  <c:v>0.49340000000000001</c:v>
                </c:pt>
                <c:pt idx="105">
                  <c:v>0.49659999999999999</c:v>
                </c:pt>
                <c:pt idx="106">
                  <c:v>0.49680000000000002</c:v>
                </c:pt>
                <c:pt idx="107">
                  <c:v>0.5</c:v>
                </c:pt>
                <c:pt idx="108">
                  <c:v>0.50660000000000005</c:v>
                </c:pt>
                <c:pt idx="109">
                  <c:v>0.50680000000000003</c:v>
                </c:pt>
                <c:pt idx="110">
                  <c:v>0.51</c:v>
                </c:pt>
                <c:pt idx="111">
                  <c:v>0.51659999999999995</c:v>
                </c:pt>
                <c:pt idx="112">
                  <c:v>0.51680000000000004</c:v>
                </c:pt>
                <c:pt idx="113">
                  <c:v>0.52</c:v>
                </c:pt>
                <c:pt idx="114">
                  <c:v>0.5202</c:v>
                </c:pt>
                <c:pt idx="115">
                  <c:v>0.52339999999999998</c:v>
                </c:pt>
                <c:pt idx="116">
                  <c:v>0.52659999999999996</c:v>
                </c:pt>
                <c:pt idx="117">
                  <c:v>0.52680000000000005</c:v>
                </c:pt>
                <c:pt idx="118">
                  <c:v>0.53</c:v>
                </c:pt>
                <c:pt idx="119">
                  <c:v>0.53320000000000001</c:v>
                </c:pt>
                <c:pt idx="120">
                  <c:v>0.53339999999999999</c:v>
                </c:pt>
                <c:pt idx="121">
                  <c:v>0.53659999999999997</c:v>
                </c:pt>
                <c:pt idx="122">
                  <c:v>0.54</c:v>
                </c:pt>
                <c:pt idx="123">
                  <c:v>0.54320000000000002</c:v>
                </c:pt>
                <c:pt idx="124">
                  <c:v>0.54339999999999999</c:v>
                </c:pt>
                <c:pt idx="125">
                  <c:v>0.54659999999999997</c:v>
                </c:pt>
                <c:pt idx="126">
                  <c:v>0.54679999999999995</c:v>
                </c:pt>
                <c:pt idx="127">
                  <c:v>0.55000000000000004</c:v>
                </c:pt>
                <c:pt idx="128">
                  <c:v>0.55320000000000003</c:v>
                </c:pt>
                <c:pt idx="129">
                  <c:v>0.56000000000000005</c:v>
                </c:pt>
                <c:pt idx="130">
                  <c:v>0.56020000000000003</c:v>
                </c:pt>
                <c:pt idx="131">
                  <c:v>0.56340000000000001</c:v>
                </c:pt>
                <c:pt idx="132">
                  <c:v>0.56659999999999999</c:v>
                </c:pt>
                <c:pt idx="133">
                  <c:v>0.56679999999999997</c:v>
                </c:pt>
                <c:pt idx="134">
                  <c:v>0.56999999999999995</c:v>
                </c:pt>
                <c:pt idx="135">
                  <c:v>0.57320000000000004</c:v>
                </c:pt>
                <c:pt idx="136">
                  <c:v>0.57340000000000002</c:v>
                </c:pt>
                <c:pt idx="137">
                  <c:v>0.5766</c:v>
                </c:pt>
                <c:pt idx="138">
                  <c:v>0.57679999999999998</c:v>
                </c:pt>
                <c:pt idx="139">
                  <c:v>0.57999999999999996</c:v>
                </c:pt>
                <c:pt idx="140">
                  <c:v>0.58020000000000005</c:v>
                </c:pt>
                <c:pt idx="141">
                  <c:v>0.58320000000000005</c:v>
                </c:pt>
                <c:pt idx="142">
                  <c:v>0.58340000000000003</c:v>
                </c:pt>
                <c:pt idx="143">
                  <c:v>0.58660000000000001</c:v>
                </c:pt>
                <c:pt idx="144">
                  <c:v>0.58679999999999999</c:v>
                </c:pt>
                <c:pt idx="145">
                  <c:v>0.59319999999999995</c:v>
                </c:pt>
                <c:pt idx="146">
                  <c:v>0.59340000000000004</c:v>
                </c:pt>
                <c:pt idx="147">
                  <c:v>0.59660000000000002</c:v>
                </c:pt>
                <c:pt idx="148">
                  <c:v>0.5968</c:v>
                </c:pt>
                <c:pt idx="149">
                  <c:v>0.5998</c:v>
                </c:pt>
                <c:pt idx="150">
                  <c:v>0.6</c:v>
                </c:pt>
                <c:pt idx="151">
                  <c:v>0.60019999999999996</c:v>
                </c:pt>
                <c:pt idx="152">
                  <c:v>0.60319999999999996</c:v>
                </c:pt>
                <c:pt idx="153">
                  <c:v>0.60340000000000005</c:v>
                </c:pt>
                <c:pt idx="154">
                  <c:v>0.60680000000000001</c:v>
                </c:pt>
                <c:pt idx="155">
                  <c:v>0.61</c:v>
                </c:pt>
                <c:pt idx="156">
                  <c:v>0.61019999999999996</c:v>
                </c:pt>
                <c:pt idx="157">
                  <c:v>0.61319999999999997</c:v>
                </c:pt>
                <c:pt idx="158">
                  <c:v>0.61339999999999995</c:v>
                </c:pt>
                <c:pt idx="159">
                  <c:v>0.61660000000000004</c:v>
                </c:pt>
                <c:pt idx="160">
                  <c:v>0.61680000000000001</c:v>
                </c:pt>
                <c:pt idx="161">
                  <c:v>0.62</c:v>
                </c:pt>
                <c:pt idx="162">
                  <c:v>0.62019999999999997</c:v>
                </c:pt>
                <c:pt idx="163">
                  <c:v>0.62339999999999995</c:v>
                </c:pt>
                <c:pt idx="164">
                  <c:v>0.62660000000000005</c:v>
                </c:pt>
                <c:pt idx="165">
                  <c:v>0.62680000000000002</c:v>
                </c:pt>
                <c:pt idx="166">
                  <c:v>0.63</c:v>
                </c:pt>
                <c:pt idx="167">
                  <c:v>0.63319999999999999</c:v>
                </c:pt>
                <c:pt idx="168">
                  <c:v>0.63339999999999996</c:v>
                </c:pt>
                <c:pt idx="169">
                  <c:v>0.63680000000000003</c:v>
                </c:pt>
                <c:pt idx="170">
                  <c:v>0.64</c:v>
                </c:pt>
                <c:pt idx="171">
                  <c:v>0.64319999999999999</c:v>
                </c:pt>
                <c:pt idx="172">
                  <c:v>0.64339999999999997</c:v>
                </c:pt>
                <c:pt idx="173">
                  <c:v>0.64659999999999995</c:v>
                </c:pt>
                <c:pt idx="174">
                  <c:v>0.65</c:v>
                </c:pt>
                <c:pt idx="175">
                  <c:v>0.6502</c:v>
                </c:pt>
                <c:pt idx="176">
                  <c:v>0.6532</c:v>
                </c:pt>
                <c:pt idx="177">
                  <c:v>0.65339999999999998</c:v>
                </c:pt>
                <c:pt idx="178">
                  <c:v>0.66</c:v>
                </c:pt>
                <c:pt idx="179">
                  <c:v>0.66020000000000001</c:v>
                </c:pt>
                <c:pt idx="180">
                  <c:v>0.66339999999999999</c:v>
                </c:pt>
                <c:pt idx="181">
                  <c:v>0.66659999999999997</c:v>
                </c:pt>
                <c:pt idx="182">
                  <c:v>0.66679999999999995</c:v>
                </c:pt>
                <c:pt idx="183">
                  <c:v>0.67</c:v>
                </c:pt>
                <c:pt idx="184">
                  <c:v>0.67659999999999998</c:v>
                </c:pt>
                <c:pt idx="185">
                  <c:v>0.67679999999999996</c:v>
                </c:pt>
                <c:pt idx="186">
                  <c:v>0.68</c:v>
                </c:pt>
                <c:pt idx="187">
                  <c:v>0.68020000000000003</c:v>
                </c:pt>
                <c:pt idx="188">
                  <c:v>0.68320000000000003</c:v>
                </c:pt>
                <c:pt idx="189">
                  <c:v>0.68340000000000001</c:v>
                </c:pt>
                <c:pt idx="190">
                  <c:v>0.68679999999999997</c:v>
                </c:pt>
                <c:pt idx="191">
                  <c:v>0.69320000000000004</c:v>
                </c:pt>
                <c:pt idx="192">
                  <c:v>0.69340000000000002</c:v>
                </c:pt>
                <c:pt idx="193">
                  <c:v>0.6966</c:v>
                </c:pt>
                <c:pt idx="194">
                  <c:v>0.69679999999999997</c:v>
                </c:pt>
                <c:pt idx="195">
                  <c:v>0.7</c:v>
                </c:pt>
                <c:pt idx="196">
                  <c:v>0.70020000000000004</c:v>
                </c:pt>
                <c:pt idx="197">
                  <c:v>0.70679999999999998</c:v>
                </c:pt>
                <c:pt idx="198">
                  <c:v>0.71</c:v>
                </c:pt>
                <c:pt idx="199">
                  <c:v>0.71020000000000005</c:v>
                </c:pt>
                <c:pt idx="200">
                  <c:v>0.71340000000000003</c:v>
                </c:pt>
                <c:pt idx="201">
                  <c:v>0.71660000000000001</c:v>
                </c:pt>
                <c:pt idx="202">
                  <c:v>0.71679999999999999</c:v>
                </c:pt>
                <c:pt idx="203">
                  <c:v>0.72</c:v>
                </c:pt>
                <c:pt idx="204">
                  <c:v>0.72660000000000002</c:v>
                </c:pt>
                <c:pt idx="205">
                  <c:v>0.7268</c:v>
                </c:pt>
                <c:pt idx="206">
                  <c:v>0.73</c:v>
                </c:pt>
                <c:pt idx="207">
                  <c:v>0.73319999999999996</c:v>
                </c:pt>
                <c:pt idx="208">
                  <c:v>0.73340000000000005</c:v>
                </c:pt>
                <c:pt idx="209">
                  <c:v>0.73660000000000003</c:v>
                </c:pt>
                <c:pt idx="210">
                  <c:v>0.73680000000000001</c:v>
                </c:pt>
                <c:pt idx="211">
                  <c:v>0.74339999999999995</c:v>
                </c:pt>
                <c:pt idx="212">
                  <c:v>0.74660000000000004</c:v>
                </c:pt>
                <c:pt idx="213">
                  <c:v>0.74680000000000002</c:v>
                </c:pt>
                <c:pt idx="214">
                  <c:v>0.75</c:v>
                </c:pt>
                <c:pt idx="215">
                  <c:v>0.75019999999999998</c:v>
                </c:pt>
                <c:pt idx="216">
                  <c:v>0.76</c:v>
                </c:pt>
                <c:pt idx="217">
                  <c:v>0.76019999999999999</c:v>
                </c:pt>
                <c:pt idx="218">
                  <c:v>0.76339999999999997</c:v>
                </c:pt>
                <c:pt idx="219">
                  <c:v>0.76659999999999995</c:v>
                </c:pt>
                <c:pt idx="220">
                  <c:v>0.76680000000000004</c:v>
                </c:pt>
                <c:pt idx="221">
                  <c:v>0.77</c:v>
                </c:pt>
                <c:pt idx="222">
                  <c:v>0.77339999999999998</c:v>
                </c:pt>
                <c:pt idx="223">
                  <c:v>0.77659999999999996</c:v>
                </c:pt>
                <c:pt idx="224">
                  <c:v>0.77680000000000005</c:v>
                </c:pt>
                <c:pt idx="225">
                  <c:v>0.78</c:v>
                </c:pt>
                <c:pt idx="226">
                  <c:v>0.78339999999999999</c:v>
                </c:pt>
                <c:pt idx="227">
                  <c:v>0.78659999999999997</c:v>
                </c:pt>
                <c:pt idx="228">
                  <c:v>0.78680000000000005</c:v>
                </c:pt>
                <c:pt idx="229">
                  <c:v>0.79339999999999999</c:v>
                </c:pt>
                <c:pt idx="230">
                  <c:v>0.8</c:v>
                </c:pt>
                <c:pt idx="231">
                  <c:v>0.80020000000000002</c:v>
                </c:pt>
                <c:pt idx="232">
                  <c:v>0.8034</c:v>
                </c:pt>
                <c:pt idx="233">
                  <c:v>0.81</c:v>
                </c:pt>
                <c:pt idx="234">
                  <c:v>0.81340000000000001</c:v>
                </c:pt>
                <c:pt idx="235">
                  <c:v>0.81659999999999999</c:v>
                </c:pt>
                <c:pt idx="236">
                  <c:v>0.81679999999999997</c:v>
                </c:pt>
                <c:pt idx="237">
                  <c:v>0.8266</c:v>
                </c:pt>
                <c:pt idx="238">
                  <c:v>0.82679999999999998</c:v>
                </c:pt>
                <c:pt idx="239">
                  <c:v>0.83</c:v>
                </c:pt>
                <c:pt idx="240">
                  <c:v>0.83340000000000003</c:v>
                </c:pt>
                <c:pt idx="241">
                  <c:v>0.84340000000000004</c:v>
                </c:pt>
                <c:pt idx="242">
                  <c:v>0.85</c:v>
                </c:pt>
                <c:pt idx="243">
                  <c:v>0.85340000000000005</c:v>
                </c:pt>
                <c:pt idx="244">
                  <c:v>0.86</c:v>
                </c:pt>
                <c:pt idx="245">
                  <c:v>0.86660000000000004</c:v>
                </c:pt>
                <c:pt idx="246">
                  <c:v>0.86680000000000001</c:v>
                </c:pt>
                <c:pt idx="247">
                  <c:v>0.87</c:v>
                </c:pt>
                <c:pt idx="248">
                  <c:v>0.88</c:v>
                </c:pt>
                <c:pt idx="249">
                  <c:v>0.88339999999999996</c:v>
                </c:pt>
                <c:pt idx="250">
                  <c:v>0.89339999999999997</c:v>
                </c:pt>
                <c:pt idx="251">
                  <c:v>0.9</c:v>
                </c:pt>
                <c:pt idx="252">
                  <c:v>0.91</c:v>
                </c:pt>
                <c:pt idx="253">
                  <c:v>0.93340000000000001</c:v>
                </c:pt>
                <c:pt idx="254">
                  <c:v>0.95</c:v>
                </c:pt>
                <c:pt idx="255">
                  <c:v>0.96</c:v>
                </c:pt>
                <c:pt idx="256">
                  <c:v>1</c:v>
                </c:pt>
              </c:numCache>
            </c:numRef>
          </c:xVal>
          <c:yVal>
            <c:numRef>
              <c:f>'Figure D2b-D5-customers'!$EP$9:$EP$265</c:f>
              <c:numCache>
                <c:formatCode>General</c:formatCode>
                <c:ptCount val="257"/>
                <c:pt idx="0">
                  <c:v>0.71760000000000002</c:v>
                </c:pt>
                <c:pt idx="1">
                  <c:v>0.70730000000000004</c:v>
                </c:pt>
                <c:pt idx="2">
                  <c:v>0.70030000000000003</c:v>
                </c:pt>
                <c:pt idx="3">
                  <c:v>0.69669999999999999</c:v>
                </c:pt>
                <c:pt idx="4">
                  <c:v>0.6895</c:v>
                </c:pt>
                <c:pt idx="5">
                  <c:v>0.68589999999999995</c:v>
                </c:pt>
                <c:pt idx="6">
                  <c:v>0.68230000000000002</c:v>
                </c:pt>
                <c:pt idx="7">
                  <c:v>0.68220000000000003</c:v>
                </c:pt>
                <c:pt idx="8">
                  <c:v>0.67859999999999998</c:v>
                </c:pt>
                <c:pt idx="9">
                  <c:v>0.67490000000000006</c:v>
                </c:pt>
                <c:pt idx="10">
                  <c:v>0.67120000000000002</c:v>
                </c:pt>
                <c:pt idx="11">
                  <c:v>0.67110000000000003</c:v>
                </c:pt>
                <c:pt idx="12">
                  <c:v>0.66930000000000001</c:v>
                </c:pt>
                <c:pt idx="13">
                  <c:v>0.66830000000000001</c:v>
                </c:pt>
                <c:pt idx="14">
                  <c:v>0.66739999999999999</c:v>
                </c:pt>
                <c:pt idx="15">
                  <c:v>0.66369999999999996</c:v>
                </c:pt>
                <c:pt idx="16">
                  <c:v>0.66359999999999997</c:v>
                </c:pt>
                <c:pt idx="17">
                  <c:v>0.65990000000000004</c:v>
                </c:pt>
                <c:pt idx="18">
                  <c:v>0.65980000000000005</c:v>
                </c:pt>
                <c:pt idx="19">
                  <c:v>0.65890000000000004</c:v>
                </c:pt>
                <c:pt idx="20">
                  <c:v>0.65690000000000004</c:v>
                </c:pt>
                <c:pt idx="21">
                  <c:v>0.65600000000000003</c:v>
                </c:pt>
                <c:pt idx="22">
                  <c:v>0.6522</c:v>
                </c:pt>
                <c:pt idx="23">
                  <c:v>0.6522</c:v>
                </c:pt>
                <c:pt idx="24">
                  <c:v>0.64929999999999999</c:v>
                </c:pt>
                <c:pt idx="25">
                  <c:v>0.64829999999999999</c:v>
                </c:pt>
                <c:pt idx="26">
                  <c:v>0.64829999999999999</c:v>
                </c:pt>
                <c:pt idx="27">
                  <c:v>0.64539999999999997</c:v>
                </c:pt>
                <c:pt idx="28">
                  <c:v>0.64439999999999997</c:v>
                </c:pt>
                <c:pt idx="29">
                  <c:v>0.64439999999999997</c:v>
                </c:pt>
                <c:pt idx="30">
                  <c:v>0.64149999999999996</c:v>
                </c:pt>
                <c:pt idx="31">
                  <c:v>0.64049999999999996</c:v>
                </c:pt>
                <c:pt idx="32">
                  <c:v>0.63859999999999995</c:v>
                </c:pt>
                <c:pt idx="33">
                  <c:v>0.63660000000000005</c:v>
                </c:pt>
                <c:pt idx="34">
                  <c:v>0.63660000000000005</c:v>
                </c:pt>
                <c:pt idx="35">
                  <c:v>0.63270000000000004</c:v>
                </c:pt>
                <c:pt idx="36">
                  <c:v>0.63260000000000005</c:v>
                </c:pt>
                <c:pt idx="37">
                  <c:v>0.62970000000000004</c:v>
                </c:pt>
                <c:pt idx="38">
                  <c:v>0.62880000000000003</c:v>
                </c:pt>
                <c:pt idx="39">
                  <c:v>0.62870000000000004</c:v>
                </c:pt>
                <c:pt idx="40">
                  <c:v>0.62770000000000004</c:v>
                </c:pt>
                <c:pt idx="41">
                  <c:v>0.62570000000000003</c:v>
                </c:pt>
                <c:pt idx="42">
                  <c:v>0.62480000000000002</c:v>
                </c:pt>
                <c:pt idx="43">
                  <c:v>0.62470000000000003</c:v>
                </c:pt>
                <c:pt idx="44">
                  <c:v>0.62170000000000003</c:v>
                </c:pt>
                <c:pt idx="45">
                  <c:v>0.62070000000000003</c:v>
                </c:pt>
                <c:pt idx="46">
                  <c:v>0.62070000000000003</c:v>
                </c:pt>
                <c:pt idx="47">
                  <c:v>0.61970000000000003</c:v>
                </c:pt>
                <c:pt idx="48">
                  <c:v>0.61870000000000003</c:v>
                </c:pt>
                <c:pt idx="49">
                  <c:v>0.61770000000000003</c:v>
                </c:pt>
                <c:pt idx="50">
                  <c:v>0.61670000000000003</c:v>
                </c:pt>
                <c:pt idx="51">
                  <c:v>0.61670000000000003</c:v>
                </c:pt>
                <c:pt idx="52">
                  <c:v>0.61570000000000003</c:v>
                </c:pt>
                <c:pt idx="53">
                  <c:v>0.61470000000000002</c:v>
                </c:pt>
                <c:pt idx="54">
                  <c:v>0.61270000000000002</c:v>
                </c:pt>
                <c:pt idx="55">
                  <c:v>0.61260000000000003</c:v>
                </c:pt>
                <c:pt idx="56">
                  <c:v>0.61170000000000002</c:v>
                </c:pt>
                <c:pt idx="57">
                  <c:v>0.61060000000000003</c:v>
                </c:pt>
                <c:pt idx="58">
                  <c:v>0.60970000000000002</c:v>
                </c:pt>
                <c:pt idx="59">
                  <c:v>0.60960000000000003</c:v>
                </c:pt>
                <c:pt idx="60">
                  <c:v>0.60860000000000003</c:v>
                </c:pt>
                <c:pt idx="61">
                  <c:v>0.60860000000000003</c:v>
                </c:pt>
                <c:pt idx="62">
                  <c:v>0.60760000000000003</c:v>
                </c:pt>
                <c:pt idx="63">
                  <c:v>0.60760000000000003</c:v>
                </c:pt>
                <c:pt idx="64">
                  <c:v>0.60660000000000003</c:v>
                </c:pt>
                <c:pt idx="65">
                  <c:v>0.60650000000000004</c:v>
                </c:pt>
                <c:pt idx="66">
                  <c:v>0.60560000000000003</c:v>
                </c:pt>
                <c:pt idx="67">
                  <c:v>0.60550000000000004</c:v>
                </c:pt>
                <c:pt idx="68">
                  <c:v>0.60460000000000003</c:v>
                </c:pt>
                <c:pt idx="69">
                  <c:v>0.60450000000000004</c:v>
                </c:pt>
                <c:pt idx="70">
                  <c:v>0.60450000000000004</c:v>
                </c:pt>
                <c:pt idx="71">
                  <c:v>0.60150000000000003</c:v>
                </c:pt>
                <c:pt idx="72">
                  <c:v>0.60050000000000003</c:v>
                </c:pt>
                <c:pt idx="73">
                  <c:v>0.60040000000000004</c:v>
                </c:pt>
                <c:pt idx="74">
                  <c:v>0.59940000000000004</c:v>
                </c:pt>
                <c:pt idx="75">
                  <c:v>0.59730000000000005</c:v>
                </c:pt>
                <c:pt idx="76">
                  <c:v>0.59630000000000005</c:v>
                </c:pt>
                <c:pt idx="77">
                  <c:v>0.59630000000000005</c:v>
                </c:pt>
                <c:pt idx="78">
                  <c:v>0.59419999999999995</c:v>
                </c:pt>
                <c:pt idx="79">
                  <c:v>0.59219999999999995</c:v>
                </c:pt>
                <c:pt idx="80">
                  <c:v>0.59209999999999996</c:v>
                </c:pt>
                <c:pt idx="81">
                  <c:v>0.59119999999999995</c:v>
                </c:pt>
                <c:pt idx="82">
                  <c:v>0.59109999999999996</c:v>
                </c:pt>
                <c:pt idx="83">
                  <c:v>0.59019999999999995</c:v>
                </c:pt>
                <c:pt idx="84">
                  <c:v>0.59009999999999996</c:v>
                </c:pt>
                <c:pt idx="85">
                  <c:v>0.58909999999999996</c:v>
                </c:pt>
                <c:pt idx="86">
                  <c:v>0.58899999999999997</c:v>
                </c:pt>
                <c:pt idx="87">
                  <c:v>0.58809999999999996</c:v>
                </c:pt>
                <c:pt idx="88">
                  <c:v>0.58799999999999997</c:v>
                </c:pt>
                <c:pt idx="89">
                  <c:v>0.58609999999999995</c:v>
                </c:pt>
                <c:pt idx="90">
                  <c:v>0.58599999999999997</c:v>
                </c:pt>
                <c:pt idx="91">
                  <c:v>0.58489999999999998</c:v>
                </c:pt>
                <c:pt idx="92">
                  <c:v>0.58389999999999997</c:v>
                </c:pt>
                <c:pt idx="93">
                  <c:v>0.58389999999999997</c:v>
                </c:pt>
                <c:pt idx="94">
                  <c:v>0.58289999999999997</c:v>
                </c:pt>
                <c:pt idx="95">
                  <c:v>0.58289999999999997</c:v>
                </c:pt>
                <c:pt idx="96">
                  <c:v>0.58079999999999998</c:v>
                </c:pt>
                <c:pt idx="97">
                  <c:v>0.58069999999999999</c:v>
                </c:pt>
                <c:pt idx="98">
                  <c:v>0.57969999999999999</c:v>
                </c:pt>
                <c:pt idx="99">
                  <c:v>0.57969999999999999</c:v>
                </c:pt>
                <c:pt idx="100">
                  <c:v>0.57869999999999999</c:v>
                </c:pt>
                <c:pt idx="101">
                  <c:v>0.57869999999999999</c:v>
                </c:pt>
                <c:pt idx="102">
                  <c:v>0.5766</c:v>
                </c:pt>
                <c:pt idx="103">
                  <c:v>0.5756</c:v>
                </c:pt>
                <c:pt idx="104">
                  <c:v>0.57550000000000001</c:v>
                </c:pt>
                <c:pt idx="105">
                  <c:v>0.57450000000000001</c:v>
                </c:pt>
                <c:pt idx="106">
                  <c:v>0.57450000000000001</c:v>
                </c:pt>
                <c:pt idx="107">
                  <c:v>0.57350000000000001</c:v>
                </c:pt>
                <c:pt idx="108">
                  <c:v>0.57140000000000002</c:v>
                </c:pt>
                <c:pt idx="109">
                  <c:v>0.57130000000000003</c:v>
                </c:pt>
                <c:pt idx="110">
                  <c:v>0.57030000000000003</c:v>
                </c:pt>
                <c:pt idx="111">
                  <c:v>0.56820000000000004</c:v>
                </c:pt>
                <c:pt idx="112">
                  <c:v>0.56820000000000004</c:v>
                </c:pt>
                <c:pt idx="113">
                  <c:v>0.56720000000000004</c:v>
                </c:pt>
                <c:pt idx="114">
                  <c:v>0.56710000000000005</c:v>
                </c:pt>
                <c:pt idx="115">
                  <c:v>0.56610000000000005</c:v>
                </c:pt>
                <c:pt idx="116">
                  <c:v>0.56510000000000005</c:v>
                </c:pt>
                <c:pt idx="117">
                  <c:v>0.56499999999999995</c:v>
                </c:pt>
                <c:pt idx="118">
                  <c:v>0.56399999999999995</c:v>
                </c:pt>
                <c:pt idx="119">
                  <c:v>0.56299999999999994</c:v>
                </c:pt>
                <c:pt idx="120">
                  <c:v>0.56289999999999996</c:v>
                </c:pt>
                <c:pt idx="121">
                  <c:v>0.56189999999999996</c:v>
                </c:pt>
                <c:pt idx="122">
                  <c:v>0.56079999999999997</c:v>
                </c:pt>
                <c:pt idx="123">
                  <c:v>0.55979999999999996</c:v>
                </c:pt>
                <c:pt idx="124">
                  <c:v>0.55979999999999996</c:v>
                </c:pt>
                <c:pt idx="125">
                  <c:v>0.55869999999999997</c:v>
                </c:pt>
                <c:pt idx="126">
                  <c:v>0.55869999999999997</c:v>
                </c:pt>
                <c:pt idx="127">
                  <c:v>0.55769999999999997</c:v>
                </c:pt>
                <c:pt idx="128">
                  <c:v>0.55659999999999998</c:v>
                </c:pt>
                <c:pt idx="129">
                  <c:v>0.55449999999999999</c:v>
                </c:pt>
                <c:pt idx="130">
                  <c:v>0.5544</c:v>
                </c:pt>
                <c:pt idx="131">
                  <c:v>0.5534</c:v>
                </c:pt>
                <c:pt idx="132">
                  <c:v>0.5524</c:v>
                </c:pt>
                <c:pt idx="133">
                  <c:v>0.55230000000000001</c:v>
                </c:pt>
                <c:pt idx="134">
                  <c:v>0.55130000000000001</c:v>
                </c:pt>
                <c:pt idx="135">
                  <c:v>0.55030000000000001</c:v>
                </c:pt>
                <c:pt idx="136">
                  <c:v>0.55020000000000002</c:v>
                </c:pt>
                <c:pt idx="137">
                  <c:v>0.54920000000000002</c:v>
                </c:pt>
                <c:pt idx="138">
                  <c:v>0.54910000000000003</c:v>
                </c:pt>
                <c:pt idx="139">
                  <c:v>0.54810000000000003</c:v>
                </c:pt>
                <c:pt idx="140">
                  <c:v>0.54800000000000004</c:v>
                </c:pt>
                <c:pt idx="141">
                  <c:v>0.54710000000000003</c:v>
                </c:pt>
                <c:pt idx="142">
                  <c:v>0.54700000000000004</c:v>
                </c:pt>
                <c:pt idx="143">
                  <c:v>0.54600000000000004</c:v>
                </c:pt>
                <c:pt idx="144">
                  <c:v>0.54590000000000005</c:v>
                </c:pt>
                <c:pt idx="145">
                  <c:v>0.54390000000000005</c:v>
                </c:pt>
                <c:pt idx="146">
                  <c:v>0.54379999999999995</c:v>
                </c:pt>
                <c:pt idx="147">
                  <c:v>0.54279999999999995</c:v>
                </c:pt>
                <c:pt idx="148">
                  <c:v>0.54269999999999996</c:v>
                </c:pt>
                <c:pt idx="149">
                  <c:v>0.54179999999999995</c:v>
                </c:pt>
                <c:pt idx="150">
                  <c:v>0.54169999999999996</c:v>
                </c:pt>
                <c:pt idx="151">
                  <c:v>0.54159999999999997</c:v>
                </c:pt>
                <c:pt idx="152">
                  <c:v>0.54069999999999996</c:v>
                </c:pt>
                <c:pt idx="153">
                  <c:v>0.54059999999999997</c:v>
                </c:pt>
                <c:pt idx="154">
                  <c:v>0.53949999999999998</c:v>
                </c:pt>
                <c:pt idx="155">
                  <c:v>0.53849999999999998</c:v>
                </c:pt>
                <c:pt idx="156">
                  <c:v>0.53839999999999999</c:v>
                </c:pt>
                <c:pt idx="157">
                  <c:v>0.53749999999999998</c:v>
                </c:pt>
                <c:pt idx="158">
                  <c:v>0.53739999999999999</c:v>
                </c:pt>
                <c:pt idx="159">
                  <c:v>0.53639999999999999</c:v>
                </c:pt>
                <c:pt idx="160">
                  <c:v>0.5363</c:v>
                </c:pt>
                <c:pt idx="161">
                  <c:v>0.5353</c:v>
                </c:pt>
                <c:pt idx="162">
                  <c:v>0.53520000000000001</c:v>
                </c:pt>
                <c:pt idx="163">
                  <c:v>0.53420000000000001</c:v>
                </c:pt>
                <c:pt idx="164">
                  <c:v>0.53320000000000001</c:v>
                </c:pt>
                <c:pt idx="165">
                  <c:v>0.53310000000000002</c:v>
                </c:pt>
                <c:pt idx="166">
                  <c:v>0.53210000000000002</c:v>
                </c:pt>
                <c:pt idx="167">
                  <c:v>0.53100000000000003</c:v>
                </c:pt>
                <c:pt idx="168">
                  <c:v>0.53100000000000003</c:v>
                </c:pt>
                <c:pt idx="169">
                  <c:v>0.52990000000000004</c:v>
                </c:pt>
                <c:pt idx="170">
                  <c:v>0.52880000000000005</c:v>
                </c:pt>
                <c:pt idx="171">
                  <c:v>0.52780000000000005</c:v>
                </c:pt>
                <c:pt idx="172">
                  <c:v>0.52769999999999995</c:v>
                </c:pt>
                <c:pt idx="173">
                  <c:v>0.52669999999999995</c:v>
                </c:pt>
                <c:pt idx="174">
                  <c:v>0.52559999999999996</c:v>
                </c:pt>
                <c:pt idx="175">
                  <c:v>0.52559999999999996</c:v>
                </c:pt>
                <c:pt idx="176">
                  <c:v>0.52459999999999996</c:v>
                </c:pt>
                <c:pt idx="177">
                  <c:v>0.52449999999999997</c:v>
                </c:pt>
                <c:pt idx="178">
                  <c:v>0.52239999999999998</c:v>
                </c:pt>
                <c:pt idx="179">
                  <c:v>0.52229999999999999</c:v>
                </c:pt>
                <c:pt idx="180">
                  <c:v>0.52129999999999999</c:v>
                </c:pt>
                <c:pt idx="181">
                  <c:v>0.52029999999999998</c:v>
                </c:pt>
                <c:pt idx="182">
                  <c:v>0.5202</c:v>
                </c:pt>
                <c:pt idx="183">
                  <c:v>0.51919999999999999</c:v>
                </c:pt>
                <c:pt idx="184">
                  <c:v>0.51700000000000002</c:v>
                </c:pt>
                <c:pt idx="185">
                  <c:v>0.51700000000000002</c:v>
                </c:pt>
                <c:pt idx="186">
                  <c:v>0.51590000000000003</c:v>
                </c:pt>
                <c:pt idx="187">
                  <c:v>0.51590000000000003</c:v>
                </c:pt>
                <c:pt idx="188">
                  <c:v>0.51490000000000002</c:v>
                </c:pt>
                <c:pt idx="189">
                  <c:v>0.51480000000000004</c:v>
                </c:pt>
                <c:pt idx="190">
                  <c:v>0.51370000000000005</c:v>
                </c:pt>
                <c:pt idx="191">
                  <c:v>0.51160000000000005</c:v>
                </c:pt>
                <c:pt idx="192">
                  <c:v>0.51160000000000005</c:v>
                </c:pt>
                <c:pt idx="193">
                  <c:v>0.51049999999999995</c:v>
                </c:pt>
                <c:pt idx="194">
                  <c:v>0.51049999999999995</c:v>
                </c:pt>
                <c:pt idx="195">
                  <c:v>0.50939999999999996</c:v>
                </c:pt>
                <c:pt idx="196">
                  <c:v>0.50939999999999996</c:v>
                </c:pt>
                <c:pt idx="197">
                  <c:v>0.50719999999999998</c:v>
                </c:pt>
                <c:pt idx="198">
                  <c:v>0.50619999999999998</c:v>
                </c:pt>
                <c:pt idx="199">
                  <c:v>0.50609999999999999</c:v>
                </c:pt>
                <c:pt idx="200">
                  <c:v>0.50509999999999999</c:v>
                </c:pt>
                <c:pt idx="201">
                  <c:v>0.50409999999999999</c:v>
                </c:pt>
                <c:pt idx="202">
                  <c:v>0.504</c:v>
                </c:pt>
                <c:pt idx="203">
                  <c:v>0.503</c:v>
                </c:pt>
                <c:pt idx="204">
                  <c:v>0.50080000000000002</c:v>
                </c:pt>
                <c:pt idx="205">
                  <c:v>0.50080000000000002</c:v>
                </c:pt>
                <c:pt idx="206">
                  <c:v>0.49969999999999998</c:v>
                </c:pt>
                <c:pt idx="207">
                  <c:v>0.49869999999999998</c:v>
                </c:pt>
                <c:pt idx="208">
                  <c:v>0.49859999999999999</c:v>
                </c:pt>
                <c:pt idx="209">
                  <c:v>0.49759999999999999</c:v>
                </c:pt>
                <c:pt idx="210">
                  <c:v>0.4975</c:v>
                </c:pt>
                <c:pt idx="211">
                  <c:v>0.49540000000000001</c:v>
                </c:pt>
                <c:pt idx="212">
                  <c:v>0.49430000000000002</c:v>
                </c:pt>
                <c:pt idx="213">
                  <c:v>0.49430000000000002</c:v>
                </c:pt>
                <c:pt idx="214">
                  <c:v>0.49320000000000003</c:v>
                </c:pt>
                <c:pt idx="215">
                  <c:v>0.49320000000000003</c:v>
                </c:pt>
                <c:pt idx="216">
                  <c:v>0.49</c:v>
                </c:pt>
                <c:pt idx="217">
                  <c:v>0.4899</c:v>
                </c:pt>
                <c:pt idx="218">
                  <c:v>0.4889</c:v>
                </c:pt>
                <c:pt idx="219">
                  <c:v>0.48780000000000001</c:v>
                </c:pt>
                <c:pt idx="220">
                  <c:v>0.48780000000000001</c:v>
                </c:pt>
                <c:pt idx="221">
                  <c:v>0.48670000000000002</c:v>
                </c:pt>
                <c:pt idx="222">
                  <c:v>0.48559999999999998</c:v>
                </c:pt>
                <c:pt idx="223">
                  <c:v>0.48459999999999998</c:v>
                </c:pt>
                <c:pt idx="224">
                  <c:v>0.48449999999999999</c:v>
                </c:pt>
                <c:pt idx="225">
                  <c:v>0.48349999999999999</c:v>
                </c:pt>
                <c:pt idx="226">
                  <c:v>0.4824</c:v>
                </c:pt>
                <c:pt idx="227">
                  <c:v>0.48130000000000001</c:v>
                </c:pt>
                <c:pt idx="228">
                  <c:v>0.48130000000000001</c:v>
                </c:pt>
                <c:pt idx="229">
                  <c:v>0.47910000000000003</c:v>
                </c:pt>
                <c:pt idx="230">
                  <c:v>0.47699999999999998</c:v>
                </c:pt>
                <c:pt idx="231">
                  <c:v>0.47689999999999999</c:v>
                </c:pt>
                <c:pt idx="232">
                  <c:v>0.47589999999999999</c:v>
                </c:pt>
                <c:pt idx="233">
                  <c:v>0.47370000000000001</c:v>
                </c:pt>
                <c:pt idx="234">
                  <c:v>0.47260000000000002</c:v>
                </c:pt>
                <c:pt idx="235">
                  <c:v>0.47160000000000002</c:v>
                </c:pt>
                <c:pt idx="236">
                  <c:v>0.47149999999999997</c:v>
                </c:pt>
                <c:pt idx="237">
                  <c:v>0.46829999999999999</c:v>
                </c:pt>
                <c:pt idx="238">
                  <c:v>0.46829999999999999</c:v>
                </c:pt>
                <c:pt idx="239">
                  <c:v>0.4672</c:v>
                </c:pt>
                <c:pt idx="240">
                  <c:v>0.46610000000000001</c:v>
                </c:pt>
                <c:pt idx="241">
                  <c:v>0.46289999999999998</c:v>
                </c:pt>
                <c:pt idx="242">
                  <c:v>0.4607</c:v>
                </c:pt>
                <c:pt idx="243">
                  <c:v>0.45960000000000001</c:v>
                </c:pt>
                <c:pt idx="244">
                  <c:v>0.45750000000000002</c:v>
                </c:pt>
                <c:pt idx="245">
                  <c:v>0.45529999999999998</c:v>
                </c:pt>
                <c:pt idx="246">
                  <c:v>0.45529999999999998</c:v>
                </c:pt>
                <c:pt idx="247">
                  <c:v>0.45419999999999999</c:v>
                </c:pt>
                <c:pt idx="248">
                  <c:v>0.45100000000000001</c:v>
                </c:pt>
                <c:pt idx="249">
                  <c:v>0.44990000000000002</c:v>
                </c:pt>
                <c:pt idx="250">
                  <c:v>0.44669999999999999</c:v>
                </c:pt>
                <c:pt idx="251">
                  <c:v>0.44450000000000001</c:v>
                </c:pt>
                <c:pt idx="252">
                  <c:v>0.44130000000000003</c:v>
                </c:pt>
                <c:pt idx="253">
                  <c:v>0.43369999999999997</c:v>
                </c:pt>
                <c:pt idx="254">
                  <c:v>0.4284</c:v>
                </c:pt>
                <c:pt idx="255">
                  <c:v>0.42520000000000002</c:v>
                </c:pt>
                <c:pt idx="256">
                  <c:v>0.41239999999999999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96-4095-B48C-ECF4E7D2E36C}"/>
            </c:ext>
          </c:extLst>
        </c:ser>
        <c:ser>
          <c:idx val="0"/>
          <c:order val="1"/>
          <c:tx>
            <c:strRef>
              <c:f>'Figure D2b-D5-customers'!$ER$8</c:f>
              <c:strCache>
                <c:ptCount val="1"/>
                <c:pt idx="0">
                  <c:v>Bilateralism, weak support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'Figure D2b-D5-customers'!$EO$9:$EO$265</c:f>
              <c:numCache>
                <c:formatCode>0.00</c:formatCode>
                <c:ptCount val="257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0.23980000000000001</c:v>
                </c:pt>
                <c:pt idx="23">
                  <c:v>0.24</c:v>
                </c:pt>
                <c:pt idx="24">
                  <c:v>0.25</c:v>
                </c:pt>
                <c:pt idx="25">
                  <c:v>0.25319999999999998</c:v>
                </c:pt>
                <c:pt idx="26">
                  <c:v>0.25340000000000001</c:v>
                </c:pt>
                <c:pt idx="27">
                  <c:v>0.26340000000000002</c:v>
                </c:pt>
                <c:pt idx="28">
                  <c:v>0.2666</c:v>
                </c:pt>
                <c:pt idx="29">
                  <c:v>0.26679999999999998</c:v>
                </c:pt>
                <c:pt idx="30">
                  <c:v>0.27660000000000001</c:v>
                </c:pt>
                <c:pt idx="31">
                  <c:v>0.28000000000000003</c:v>
                </c:pt>
                <c:pt idx="32">
                  <c:v>0.28660000000000002</c:v>
                </c:pt>
                <c:pt idx="33">
                  <c:v>0.29320000000000002</c:v>
                </c:pt>
                <c:pt idx="34">
                  <c:v>0.29339999999999999</c:v>
                </c:pt>
                <c:pt idx="35">
                  <c:v>0.30659999999999998</c:v>
                </c:pt>
                <c:pt idx="36">
                  <c:v>0.30680000000000002</c:v>
                </c:pt>
                <c:pt idx="37">
                  <c:v>0.31659999999999999</c:v>
                </c:pt>
                <c:pt idx="38">
                  <c:v>0.31979999999999997</c:v>
                </c:pt>
                <c:pt idx="39">
                  <c:v>0.32</c:v>
                </c:pt>
                <c:pt idx="40">
                  <c:v>0.32319999999999999</c:v>
                </c:pt>
                <c:pt idx="41">
                  <c:v>0.33</c:v>
                </c:pt>
                <c:pt idx="42">
                  <c:v>0.3332</c:v>
                </c:pt>
                <c:pt idx="43">
                  <c:v>0.33339999999999997</c:v>
                </c:pt>
                <c:pt idx="44">
                  <c:v>0.34339999999999998</c:v>
                </c:pt>
                <c:pt idx="45">
                  <c:v>0.34660000000000002</c:v>
                </c:pt>
                <c:pt idx="46">
                  <c:v>0.3468</c:v>
                </c:pt>
                <c:pt idx="47">
                  <c:v>0.35</c:v>
                </c:pt>
                <c:pt idx="48">
                  <c:v>0.35339999999999999</c:v>
                </c:pt>
                <c:pt idx="49">
                  <c:v>0.35680000000000001</c:v>
                </c:pt>
                <c:pt idx="50">
                  <c:v>0.35980000000000001</c:v>
                </c:pt>
                <c:pt idx="51">
                  <c:v>0.36</c:v>
                </c:pt>
                <c:pt idx="52">
                  <c:v>0.3634</c:v>
                </c:pt>
                <c:pt idx="53">
                  <c:v>0.36659999999999998</c:v>
                </c:pt>
                <c:pt idx="54">
                  <c:v>0.37319999999999998</c:v>
                </c:pt>
                <c:pt idx="55">
                  <c:v>0.37340000000000001</c:v>
                </c:pt>
                <c:pt idx="56">
                  <c:v>0.37659999999999999</c:v>
                </c:pt>
                <c:pt idx="57">
                  <c:v>0.38</c:v>
                </c:pt>
                <c:pt idx="58">
                  <c:v>0.38319999999999999</c:v>
                </c:pt>
                <c:pt idx="59">
                  <c:v>0.38340000000000002</c:v>
                </c:pt>
                <c:pt idx="60">
                  <c:v>0.3866</c:v>
                </c:pt>
                <c:pt idx="61">
                  <c:v>0.38679999999999998</c:v>
                </c:pt>
                <c:pt idx="62">
                  <c:v>0.38979999999999998</c:v>
                </c:pt>
                <c:pt idx="63">
                  <c:v>0.39</c:v>
                </c:pt>
                <c:pt idx="64">
                  <c:v>0.39319999999999999</c:v>
                </c:pt>
                <c:pt idx="65">
                  <c:v>0.39340000000000003</c:v>
                </c:pt>
                <c:pt idx="66">
                  <c:v>0.39660000000000001</c:v>
                </c:pt>
                <c:pt idx="67">
                  <c:v>0.39679999999999999</c:v>
                </c:pt>
                <c:pt idx="68">
                  <c:v>0.39979999999999999</c:v>
                </c:pt>
                <c:pt idx="69">
                  <c:v>0.4</c:v>
                </c:pt>
                <c:pt idx="70">
                  <c:v>0.4002</c:v>
                </c:pt>
                <c:pt idx="71">
                  <c:v>0.41</c:v>
                </c:pt>
                <c:pt idx="72">
                  <c:v>0.41320000000000001</c:v>
                </c:pt>
                <c:pt idx="73">
                  <c:v>0.41339999999999999</c:v>
                </c:pt>
                <c:pt idx="74">
                  <c:v>0.41660000000000003</c:v>
                </c:pt>
                <c:pt idx="75">
                  <c:v>0.4234</c:v>
                </c:pt>
                <c:pt idx="76">
                  <c:v>0.42659999999999998</c:v>
                </c:pt>
                <c:pt idx="77">
                  <c:v>0.42680000000000001</c:v>
                </c:pt>
                <c:pt idx="78">
                  <c:v>0.43340000000000001</c:v>
                </c:pt>
                <c:pt idx="79">
                  <c:v>0.44</c:v>
                </c:pt>
                <c:pt idx="80">
                  <c:v>0.44019999999999998</c:v>
                </c:pt>
                <c:pt idx="81">
                  <c:v>0.44319999999999998</c:v>
                </c:pt>
                <c:pt idx="82">
                  <c:v>0.44340000000000002</c:v>
                </c:pt>
                <c:pt idx="83">
                  <c:v>0.4466</c:v>
                </c:pt>
                <c:pt idx="84">
                  <c:v>0.44679999999999997</c:v>
                </c:pt>
                <c:pt idx="85">
                  <c:v>0.45</c:v>
                </c:pt>
                <c:pt idx="86">
                  <c:v>0.45019999999999999</c:v>
                </c:pt>
                <c:pt idx="87">
                  <c:v>0.45319999999999999</c:v>
                </c:pt>
                <c:pt idx="88">
                  <c:v>0.45340000000000003</c:v>
                </c:pt>
                <c:pt idx="89">
                  <c:v>0.45979999999999999</c:v>
                </c:pt>
                <c:pt idx="90">
                  <c:v>0.46</c:v>
                </c:pt>
                <c:pt idx="91">
                  <c:v>0.46339999999999998</c:v>
                </c:pt>
                <c:pt idx="92">
                  <c:v>0.46660000000000001</c:v>
                </c:pt>
                <c:pt idx="93">
                  <c:v>0.46679999999999999</c:v>
                </c:pt>
                <c:pt idx="94">
                  <c:v>0.4698</c:v>
                </c:pt>
                <c:pt idx="95">
                  <c:v>0.47</c:v>
                </c:pt>
                <c:pt idx="96">
                  <c:v>0.47660000000000002</c:v>
                </c:pt>
                <c:pt idx="97">
                  <c:v>0.4768</c:v>
                </c:pt>
                <c:pt idx="98">
                  <c:v>0.48</c:v>
                </c:pt>
                <c:pt idx="99">
                  <c:v>0.48020000000000002</c:v>
                </c:pt>
                <c:pt idx="100">
                  <c:v>0.48320000000000002</c:v>
                </c:pt>
                <c:pt idx="101">
                  <c:v>0.4834</c:v>
                </c:pt>
                <c:pt idx="102">
                  <c:v>0.49</c:v>
                </c:pt>
                <c:pt idx="103">
                  <c:v>0.49320000000000003</c:v>
                </c:pt>
                <c:pt idx="104">
                  <c:v>0.49340000000000001</c:v>
                </c:pt>
                <c:pt idx="105">
                  <c:v>0.49659999999999999</c:v>
                </c:pt>
                <c:pt idx="106">
                  <c:v>0.49680000000000002</c:v>
                </c:pt>
                <c:pt idx="107">
                  <c:v>0.5</c:v>
                </c:pt>
                <c:pt idx="108">
                  <c:v>0.50660000000000005</c:v>
                </c:pt>
                <c:pt idx="109">
                  <c:v>0.50680000000000003</c:v>
                </c:pt>
                <c:pt idx="110">
                  <c:v>0.51</c:v>
                </c:pt>
                <c:pt idx="111">
                  <c:v>0.51659999999999995</c:v>
                </c:pt>
                <c:pt idx="112">
                  <c:v>0.51680000000000004</c:v>
                </c:pt>
                <c:pt idx="113">
                  <c:v>0.52</c:v>
                </c:pt>
                <c:pt idx="114">
                  <c:v>0.5202</c:v>
                </c:pt>
                <c:pt idx="115">
                  <c:v>0.52339999999999998</c:v>
                </c:pt>
                <c:pt idx="116">
                  <c:v>0.52659999999999996</c:v>
                </c:pt>
                <c:pt idx="117">
                  <c:v>0.52680000000000005</c:v>
                </c:pt>
                <c:pt idx="118">
                  <c:v>0.53</c:v>
                </c:pt>
                <c:pt idx="119">
                  <c:v>0.53320000000000001</c:v>
                </c:pt>
                <c:pt idx="120">
                  <c:v>0.53339999999999999</c:v>
                </c:pt>
                <c:pt idx="121">
                  <c:v>0.53659999999999997</c:v>
                </c:pt>
                <c:pt idx="122">
                  <c:v>0.54</c:v>
                </c:pt>
                <c:pt idx="123">
                  <c:v>0.54320000000000002</c:v>
                </c:pt>
                <c:pt idx="124">
                  <c:v>0.54339999999999999</c:v>
                </c:pt>
                <c:pt idx="125">
                  <c:v>0.54659999999999997</c:v>
                </c:pt>
                <c:pt idx="126">
                  <c:v>0.54679999999999995</c:v>
                </c:pt>
                <c:pt idx="127">
                  <c:v>0.55000000000000004</c:v>
                </c:pt>
                <c:pt idx="128">
                  <c:v>0.55320000000000003</c:v>
                </c:pt>
                <c:pt idx="129">
                  <c:v>0.56000000000000005</c:v>
                </c:pt>
                <c:pt idx="130">
                  <c:v>0.56020000000000003</c:v>
                </c:pt>
                <c:pt idx="131">
                  <c:v>0.56340000000000001</c:v>
                </c:pt>
                <c:pt idx="132">
                  <c:v>0.56659999999999999</c:v>
                </c:pt>
                <c:pt idx="133">
                  <c:v>0.56679999999999997</c:v>
                </c:pt>
                <c:pt idx="134">
                  <c:v>0.56999999999999995</c:v>
                </c:pt>
                <c:pt idx="135">
                  <c:v>0.57320000000000004</c:v>
                </c:pt>
                <c:pt idx="136">
                  <c:v>0.57340000000000002</c:v>
                </c:pt>
                <c:pt idx="137">
                  <c:v>0.5766</c:v>
                </c:pt>
                <c:pt idx="138">
                  <c:v>0.57679999999999998</c:v>
                </c:pt>
                <c:pt idx="139">
                  <c:v>0.57999999999999996</c:v>
                </c:pt>
                <c:pt idx="140">
                  <c:v>0.58020000000000005</c:v>
                </c:pt>
                <c:pt idx="141">
                  <c:v>0.58320000000000005</c:v>
                </c:pt>
                <c:pt idx="142">
                  <c:v>0.58340000000000003</c:v>
                </c:pt>
                <c:pt idx="143">
                  <c:v>0.58660000000000001</c:v>
                </c:pt>
                <c:pt idx="144">
                  <c:v>0.58679999999999999</c:v>
                </c:pt>
                <c:pt idx="145">
                  <c:v>0.59319999999999995</c:v>
                </c:pt>
                <c:pt idx="146">
                  <c:v>0.59340000000000004</c:v>
                </c:pt>
                <c:pt idx="147">
                  <c:v>0.59660000000000002</c:v>
                </c:pt>
                <c:pt idx="148">
                  <c:v>0.5968</c:v>
                </c:pt>
                <c:pt idx="149">
                  <c:v>0.5998</c:v>
                </c:pt>
                <c:pt idx="150">
                  <c:v>0.6</c:v>
                </c:pt>
                <c:pt idx="151">
                  <c:v>0.60019999999999996</c:v>
                </c:pt>
                <c:pt idx="152">
                  <c:v>0.60319999999999996</c:v>
                </c:pt>
                <c:pt idx="153">
                  <c:v>0.60340000000000005</c:v>
                </c:pt>
                <c:pt idx="154">
                  <c:v>0.60680000000000001</c:v>
                </c:pt>
                <c:pt idx="155">
                  <c:v>0.61</c:v>
                </c:pt>
                <c:pt idx="156">
                  <c:v>0.61019999999999996</c:v>
                </c:pt>
                <c:pt idx="157">
                  <c:v>0.61319999999999997</c:v>
                </c:pt>
                <c:pt idx="158">
                  <c:v>0.61339999999999995</c:v>
                </c:pt>
                <c:pt idx="159">
                  <c:v>0.61660000000000004</c:v>
                </c:pt>
                <c:pt idx="160">
                  <c:v>0.61680000000000001</c:v>
                </c:pt>
                <c:pt idx="161">
                  <c:v>0.62</c:v>
                </c:pt>
                <c:pt idx="162">
                  <c:v>0.62019999999999997</c:v>
                </c:pt>
                <c:pt idx="163">
                  <c:v>0.62339999999999995</c:v>
                </c:pt>
                <c:pt idx="164">
                  <c:v>0.62660000000000005</c:v>
                </c:pt>
                <c:pt idx="165">
                  <c:v>0.62680000000000002</c:v>
                </c:pt>
                <c:pt idx="166">
                  <c:v>0.63</c:v>
                </c:pt>
                <c:pt idx="167">
                  <c:v>0.63319999999999999</c:v>
                </c:pt>
                <c:pt idx="168">
                  <c:v>0.63339999999999996</c:v>
                </c:pt>
                <c:pt idx="169">
                  <c:v>0.63680000000000003</c:v>
                </c:pt>
                <c:pt idx="170">
                  <c:v>0.64</c:v>
                </c:pt>
                <c:pt idx="171">
                  <c:v>0.64319999999999999</c:v>
                </c:pt>
                <c:pt idx="172">
                  <c:v>0.64339999999999997</c:v>
                </c:pt>
                <c:pt idx="173">
                  <c:v>0.64659999999999995</c:v>
                </c:pt>
                <c:pt idx="174">
                  <c:v>0.65</c:v>
                </c:pt>
                <c:pt idx="175">
                  <c:v>0.6502</c:v>
                </c:pt>
                <c:pt idx="176">
                  <c:v>0.6532</c:v>
                </c:pt>
                <c:pt idx="177">
                  <c:v>0.65339999999999998</c:v>
                </c:pt>
                <c:pt idx="178">
                  <c:v>0.66</c:v>
                </c:pt>
                <c:pt idx="179">
                  <c:v>0.66020000000000001</c:v>
                </c:pt>
                <c:pt idx="180">
                  <c:v>0.66339999999999999</c:v>
                </c:pt>
                <c:pt idx="181">
                  <c:v>0.66659999999999997</c:v>
                </c:pt>
                <c:pt idx="182">
                  <c:v>0.66679999999999995</c:v>
                </c:pt>
                <c:pt idx="183">
                  <c:v>0.67</c:v>
                </c:pt>
                <c:pt idx="184">
                  <c:v>0.67659999999999998</c:v>
                </c:pt>
                <c:pt idx="185">
                  <c:v>0.67679999999999996</c:v>
                </c:pt>
                <c:pt idx="186">
                  <c:v>0.68</c:v>
                </c:pt>
                <c:pt idx="187">
                  <c:v>0.68020000000000003</c:v>
                </c:pt>
                <c:pt idx="188">
                  <c:v>0.68320000000000003</c:v>
                </c:pt>
                <c:pt idx="189">
                  <c:v>0.68340000000000001</c:v>
                </c:pt>
                <c:pt idx="190">
                  <c:v>0.68679999999999997</c:v>
                </c:pt>
                <c:pt idx="191">
                  <c:v>0.69320000000000004</c:v>
                </c:pt>
                <c:pt idx="192">
                  <c:v>0.69340000000000002</c:v>
                </c:pt>
                <c:pt idx="193">
                  <c:v>0.6966</c:v>
                </c:pt>
                <c:pt idx="194">
                  <c:v>0.69679999999999997</c:v>
                </c:pt>
                <c:pt idx="195">
                  <c:v>0.7</c:v>
                </c:pt>
                <c:pt idx="196">
                  <c:v>0.70020000000000004</c:v>
                </c:pt>
                <c:pt idx="197">
                  <c:v>0.70679999999999998</c:v>
                </c:pt>
                <c:pt idx="198">
                  <c:v>0.71</c:v>
                </c:pt>
                <c:pt idx="199">
                  <c:v>0.71020000000000005</c:v>
                </c:pt>
                <c:pt idx="200">
                  <c:v>0.71340000000000003</c:v>
                </c:pt>
                <c:pt idx="201">
                  <c:v>0.71660000000000001</c:v>
                </c:pt>
                <c:pt idx="202">
                  <c:v>0.71679999999999999</c:v>
                </c:pt>
                <c:pt idx="203">
                  <c:v>0.72</c:v>
                </c:pt>
                <c:pt idx="204">
                  <c:v>0.72660000000000002</c:v>
                </c:pt>
                <c:pt idx="205">
                  <c:v>0.7268</c:v>
                </c:pt>
                <c:pt idx="206">
                  <c:v>0.73</c:v>
                </c:pt>
                <c:pt idx="207">
                  <c:v>0.73319999999999996</c:v>
                </c:pt>
                <c:pt idx="208">
                  <c:v>0.73340000000000005</c:v>
                </c:pt>
                <c:pt idx="209">
                  <c:v>0.73660000000000003</c:v>
                </c:pt>
                <c:pt idx="210">
                  <c:v>0.73680000000000001</c:v>
                </c:pt>
                <c:pt idx="211">
                  <c:v>0.74339999999999995</c:v>
                </c:pt>
                <c:pt idx="212">
                  <c:v>0.74660000000000004</c:v>
                </c:pt>
                <c:pt idx="213">
                  <c:v>0.74680000000000002</c:v>
                </c:pt>
                <c:pt idx="214">
                  <c:v>0.75</c:v>
                </c:pt>
                <c:pt idx="215">
                  <c:v>0.75019999999999998</c:v>
                </c:pt>
                <c:pt idx="216">
                  <c:v>0.76</c:v>
                </c:pt>
                <c:pt idx="217">
                  <c:v>0.76019999999999999</c:v>
                </c:pt>
                <c:pt idx="218">
                  <c:v>0.76339999999999997</c:v>
                </c:pt>
                <c:pt idx="219">
                  <c:v>0.76659999999999995</c:v>
                </c:pt>
                <c:pt idx="220">
                  <c:v>0.76680000000000004</c:v>
                </c:pt>
                <c:pt idx="221">
                  <c:v>0.77</c:v>
                </c:pt>
                <c:pt idx="222">
                  <c:v>0.77339999999999998</c:v>
                </c:pt>
                <c:pt idx="223">
                  <c:v>0.77659999999999996</c:v>
                </c:pt>
                <c:pt idx="224">
                  <c:v>0.77680000000000005</c:v>
                </c:pt>
                <c:pt idx="225">
                  <c:v>0.78</c:v>
                </c:pt>
                <c:pt idx="226">
                  <c:v>0.78339999999999999</c:v>
                </c:pt>
                <c:pt idx="227">
                  <c:v>0.78659999999999997</c:v>
                </c:pt>
                <c:pt idx="228">
                  <c:v>0.78680000000000005</c:v>
                </c:pt>
                <c:pt idx="229">
                  <c:v>0.79339999999999999</c:v>
                </c:pt>
                <c:pt idx="230">
                  <c:v>0.8</c:v>
                </c:pt>
                <c:pt idx="231">
                  <c:v>0.80020000000000002</c:v>
                </c:pt>
                <c:pt idx="232">
                  <c:v>0.8034</c:v>
                </c:pt>
                <c:pt idx="233">
                  <c:v>0.81</c:v>
                </c:pt>
                <c:pt idx="234">
                  <c:v>0.81340000000000001</c:v>
                </c:pt>
                <c:pt idx="235">
                  <c:v>0.81659999999999999</c:v>
                </c:pt>
                <c:pt idx="236">
                  <c:v>0.81679999999999997</c:v>
                </c:pt>
                <c:pt idx="237">
                  <c:v>0.8266</c:v>
                </c:pt>
                <c:pt idx="238">
                  <c:v>0.82679999999999998</c:v>
                </c:pt>
                <c:pt idx="239">
                  <c:v>0.83</c:v>
                </c:pt>
                <c:pt idx="240">
                  <c:v>0.83340000000000003</c:v>
                </c:pt>
                <c:pt idx="241">
                  <c:v>0.84340000000000004</c:v>
                </c:pt>
                <c:pt idx="242">
                  <c:v>0.85</c:v>
                </c:pt>
                <c:pt idx="243">
                  <c:v>0.85340000000000005</c:v>
                </c:pt>
                <c:pt idx="244">
                  <c:v>0.86</c:v>
                </c:pt>
                <c:pt idx="245">
                  <c:v>0.86660000000000004</c:v>
                </c:pt>
                <c:pt idx="246">
                  <c:v>0.86680000000000001</c:v>
                </c:pt>
                <c:pt idx="247">
                  <c:v>0.87</c:v>
                </c:pt>
                <c:pt idx="248">
                  <c:v>0.88</c:v>
                </c:pt>
                <c:pt idx="249">
                  <c:v>0.88339999999999996</c:v>
                </c:pt>
                <c:pt idx="250">
                  <c:v>0.89339999999999997</c:v>
                </c:pt>
                <c:pt idx="251">
                  <c:v>0.9</c:v>
                </c:pt>
                <c:pt idx="252">
                  <c:v>0.91</c:v>
                </c:pt>
                <c:pt idx="253">
                  <c:v>0.93340000000000001</c:v>
                </c:pt>
                <c:pt idx="254">
                  <c:v>0.95</c:v>
                </c:pt>
                <c:pt idx="255">
                  <c:v>0.96</c:v>
                </c:pt>
                <c:pt idx="256">
                  <c:v>1</c:v>
                </c:pt>
              </c:numCache>
            </c:numRef>
          </c:xVal>
          <c:yVal>
            <c:numRef>
              <c:f>'Figure D2b-D5-customers'!$ER$9:$ER$265</c:f>
              <c:numCache>
                <c:formatCode>General</c:formatCode>
                <c:ptCount val="257"/>
                <c:pt idx="0">
                  <c:v>9.9900000000000003E-2</c:v>
                </c:pt>
                <c:pt idx="1">
                  <c:v>0.1031</c:v>
                </c:pt>
                <c:pt idx="2">
                  <c:v>0.1053</c:v>
                </c:pt>
                <c:pt idx="3">
                  <c:v>0.10639999999999999</c:v>
                </c:pt>
                <c:pt idx="4">
                  <c:v>0.1086</c:v>
                </c:pt>
                <c:pt idx="5">
                  <c:v>0.10970000000000001</c:v>
                </c:pt>
                <c:pt idx="6">
                  <c:v>0.1108</c:v>
                </c:pt>
                <c:pt idx="7">
                  <c:v>0.1108</c:v>
                </c:pt>
                <c:pt idx="8">
                  <c:v>0.112</c:v>
                </c:pt>
                <c:pt idx="9">
                  <c:v>0.11310000000000001</c:v>
                </c:pt>
                <c:pt idx="10">
                  <c:v>0.1142</c:v>
                </c:pt>
                <c:pt idx="11">
                  <c:v>0.1142</c:v>
                </c:pt>
                <c:pt idx="12">
                  <c:v>0.1148</c:v>
                </c:pt>
                <c:pt idx="13">
                  <c:v>0.11509999999999999</c:v>
                </c:pt>
                <c:pt idx="14">
                  <c:v>0.1153</c:v>
                </c:pt>
                <c:pt idx="15">
                  <c:v>0.11650000000000001</c:v>
                </c:pt>
                <c:pt idx="16">
                  <c:v>0.11650000000000001</c:v>
                </c:pt>
                <c:pt idx="17">
                  <c:v>0.1176</c:v>
                </c:pt>
                <c:pt idx="18">
                  <c:v>0.1176</c:v>
                </c:pt>
                <c:pt idx="19">
                  <c:v>0.1179</c:v>
                </c:pt>
                <c:pt idx="20">
                  <c:v>0.11849999999999999</c:v>
                </c:pt>
                <c:pt idx="21">
                  <c:v>0.1188</c:v>
                </c:pt>
                <c:pt idx="22">
                  <c:v>0.11990000000000001</c:v>
                </c:pt>
                <c:pt idx="23">
                  <c:v>0.11990000000000001</c:v>
                </c:pt>
                <c:pt idx="24">
                  <c:v>0.1208</c:v>
                </c:pt>
                <c:pt idx="25">
                  <c:v>0.121</c:v>
                </c:pt>
                <c:pt idx="26">
                  <c:v>0.1211</c:v>
                </c:pt>
                <c:pt idx="27">
                  <c:v>0.12189999999999999</c:v>
                </c:pt>
                <c:pt idx="28">
                  <c:v>0.1222</c:v>
                </c:pt>
                <c:pt idx="29">
                  <c:v>0.1222</c:v>
                </c:pt>
                <c:pt idx="30">
                  <c:v>0.1231</c:v>
                </c:pt>
                <c:pt idx="31">
                  <c:v>0.1234</c:v>
                </c:pt>
                <c:pt idx="32">
                  <c:v>0.1239</c:v>
                </c:pt>
                <c:pt idx="33">
                  <c:v>0.1245</c:v>
                </c:pt>
                <c:pt idx="34">
                  <c:v>0.1245</c:v>
                </c:pt>
                <c:pt idx="35">
                  <c:v>0.12570000000000001</c:v>
                </c:pt>
                <c:pt idx="36">
                  <c:v>0.12570000000000001</c:v>
                </c:pt>
                <c:pt idx="37">
                  <c:v>0.1265</c:v>
                </c:pt>
                <c:pt idx="38">
                  <c:v>0.1268</c:v>
                </c:pt>
                <c:pt idx="39">
                  <c:v>0.1268</c:v>
                </c:pt>
                <c:pt idx="40">
                  <c:v>0.12709999999999999</c:v>
                </c:pt>
                <c:pt idx="41">
                  <c:v>0.12770000000000001</c:v>
                </c:pt>
                <c:pt idx="42">
                  <c:v>0.128</c:v>
                </c:pt>
                <c:pt idx="43">
                  <c:v>0.128</c:v>
                </c:pt>
                <c:pt idx="44">
                  <c:v>0.12889999999999999</c:v>
                </c:pt>
                <c:pt idx="45">
                  <c:v>0.12920000000000001</c:v>
                </c:pt>
                <c:pt idx="46">
                  <c:v>0.12920000000000001</c:v>
                </c:pt>
                <c:pt idx="47">
                  <c:v>0.1295</c:v>
                </c:pt>
                <c:pt idx="48">
                  <c:v>0.12970000000000001</c:v>
                </c:pt>
                <c:pt idx="49">
                  <c:v>0.13</c:v>
                </c:pt>
                <c:pt idx="50">
                  <c:v>0.1303</c:v>
                </c:pt>
                <c:pt idx="51">
                  <c:v>0.1303</c:v>
                </c:pt>
                <c:pt idx="52">
                  <c:v>0.13059999999999999</c:v>
                </c:pt>
                <c:pt idx="53">
                  <c:v>0.13089999999999999</c:v>
                </c:pt>
                <c:pt idx="54">
                  <c:v>0.13150000000000001</c:v>
                </c:pt>
                <c:pt idx="55">
                  <c:v>0.13150000000000001</c:v>
                </c:pt>
                <c:pt idx="56">
                  <c:v>0.1318</c:v>
                </c:pt>
                <c:pt idx="57">
                  <c:v>0.1321</c:v>
                </c:pt>
                <c:pt idx="58">
                  <c:v>0.13239999999999999</c:v>
                </c:pt>
                <c:pt idx="59">
                  <c:v>0.13239999999999999</c:v>
                </c:pt>
                <c:pt idx="60">
                  <c:v>0.1326</c:v>
                </c:pt>
                <c:pt idx="61">
                  <c:v>0.13270000000000001</c:v>
                </c:pt>
                <c:pt idx="62">
                  <c:v>0.13289999999999999</c:v>
                </c:pt>
                <c:pt idx="63">
                  <c:v>0.13289999999999999</c:v>
                </c:pt>
                <c:pt idx="64">
                  <c:v>0.13320000000000001</c:v>
                </c:pt>
                <c:pt idx="65">
                  <c:v>0.13320000000000001</c:v>
                </c:pt>
                <c:pt idx="66">
                  <c:v>0.13350000000000001</c:v>
                </c:pt>
                <c:pt idx="67">
                  <c:v>0.13350000000000001</c:v>
                </c:pt>
                <c:pt idx="68">
                  <c:v>0.1338</c:v>
                </c:pt>
                <c:pt idx="69">
                  <c:v>0.1338</c:v>
                </c:pt>
                <c:pt idx="70">
                  <c:v>0.1338</c:v>
                </c:pt>
                <c:pt idx="71">
                  <c:v>0.13469999999999999</c:v>
                </c:pt>
                <c:pt idx="72">
                  <c:v>0.13500000000000001</c:v>
                </c:pt>
                <c:pt idx="73">
                  <c:v>0.13500000000000001</c:v>
                </c:pt>
                <c:pt idx="74">
                  <c:v>0.1353</c:v>
                </c:pt>
                <c:pt idx="75">
                  <c:v>0.13589999999999999</c:v>
                </c:pt>
                <c:pt idx="76">
                  <c:v>0.1361</c:v>
                </c:pt>
                <c:pt idx="77">
                  <c:v>0.13619999999999999</c:v>
                </c:pt>
                <c:pt idx="78">
                  <c:v>0.13669999999999999</c:v>
                </c:pt>
                <c:pt idx="79">
                  <c:v>0.13730000000000001</c:v>
                </c:pt>
                <c:pt idx="80">
                  <c:v>0.13730000000000001</c:v>
                </c:pt>
                <c:pt idx="81">
                  <c:v>0.1376</c:v>
                </c:pt>
                <c:pt idx="82">
                  <c:v>0.1376</c:v>
                </c:pt>
                <c:pt idx="83">
                  <c:v>0.13789999999999999</c:v>
                </c:pt>
                <c:pt idx="84">
                  <c:v>0.13789999999999999</c:v>
                </c:pt>
                <c:pt idx="85">
                  <c:v>0.13819999999999999</c:v>
                </c:pt>
                <c:pt idx="86">
                  <c:v>0.13819999999999999</c:v>
                </c:pt>
                <c:pt idx="87">
                  <c:v>0.13850000000000001</c:v>
                </c:pt>
                <c:pt idx="88">
                  <c:v>0.13850000000000001</c:v>
                </c:pt>
                <c:pt idx="89">
                  <c:v>0.1391</c:v>
                </c:pt>
                <c:pt idx="90">
                  <c:v>0.1391</c:v>
                </c:pt>
                <c:pt idx="91">
                  <c:v>0.1394</c:v>
                </c:pt>
                <c:pt idx="92">
                  <c:v>0.1396</c:v>
                </c:pt>
                <c:pt idx="93">
                  <c:v>0.13969999999999999</c:v>
                </c:pt>
                <c:pt idx="94">
                  <c:v>0.1399</c:v>
                </c:pt>
                <c:pt idx="95">
                  <c:v>0.1399</c:v>
                </c:pt>
                <c:pt idx="96">
                  <c:v>0.14050000000000001</c:v>
                </c:pt>
                <c:pt idx="97">
                  <c:v>0.14050000000000001</c:v>
                </c:pt>
                <c:pt idx="98">
                  <c:v>0.14080000000000001</c:v>
                </c:pt>
                <c:pt idx="99">
                  <c:v>0.14080000000000001</c:v>
                </c:pt>
                <c:pt idx="100">
                  <c:v>0.1411</c:v>
                </c:pt>
                <c:pt idx="101">
                  <c:v>0.1411</c:v>
                </c:pt>
                <c:pt idx="102">
                  <c:v>0.14169999999999999</c:v>
                </c:pt>
                <c:pt idx="103">
                  <c:v>0.14199999999999999</c:v>
                </c:pt>
                <c:pt idx="104">
                  <c:v>0.14199999999999999</c:v>
                </c:pt>
                <c:pt idx="105">
                  <c:v>0.14230000000000001</c:v>
                </c:pt>
                <c:pt idx="106">
                  <c:v>0.14230000000000001</c:v>
                </c:pt>
                <c:pt idx="107">
                  <c:v>0.1426</c:v>
                </c:pt>
                <c:pt idx="108">
                  <c:v>0.1431</c:v>
                </c:pt>
                <c:pt idx="109">
                  <c:v>0.14319999999999999</c:v>
                </c:pt>
                <c:pt idx="110">
                  <c:v>0.1434</c:v>
                </c:pt>
                <c:pt idx="111">
                  <c:v>0.14399999999999999</c:v>
                </c:pt>
                <c:pt idx="112">
                  <c:v>0.14399999999999999</c:v>
                </c:pt>
                <c:pt idx="113">
                  <c:v>0.14430000000000001</c:v>
                </c:pt>
                <c:pt idx="114">
                  <c:v>0.14430000000000001</c:v>
                </c:pt>
                <c:pt idx="115">
                  <c:v>0.14460000000000001</c:v>
                </c:pt>
                <c:pt idx="116">
                  <c:v>0.1449</c:v>
                </c:pt>
                <c:pt idx="117">
                  <c:v>0.1449</c:v>
                </c:pt>
                <c:pt idx="118">
                  <c:v>0.1452</c:v>
                </c:pt>
                <c:pt idx="119">
                  <c:v>0.14549999999999999</c:v>
                </c:pt>
                <c:pt idx="120">
                  <c:v>0.14549999999999999</c:v>
                </c:pt>
                <c:pt idx="121">
                  <c:v>0.1457</c:v>
                </c:pt>
                <c:pt idx="122">
                  <c:v>0.14599999999999999</c:v>
                </c:pt>
                <c:pt idx="123">
                  <c:v>0.14630000000000001</c:v>
                </c:pt>
                <c:pt idx="124">
                  <c:v>0.14630000000000001</c:v>
                </c:pt>
                <c:pt idx="125">
                  <c:v>0.14660000000000001</c:v>
                </c:pt>
                <c:pt idx="126">
                  <c:v>0.14660000000000001</c:v>
                </c:pt>
                <c:pt idx="127">
                  <c:v>0.1469</c:v>
                </c:pt>
                <c:pt idx="128">
                  <c:v>0.1472</c:v>
                </c:pt>
                <c:pt idx="129">
                  <c:v>0.14779999999999999</c:v>
                </c:pt>
                <c:pt idx="130">
                  <c:v>0.14779999999999999</c:v>
                </c:pt>
                <c:pt idx="131">
                  <c:v>0.14810000000000001</c:v>
                </c:pt>
                <c:pt idx="132">
                  <c:v>0.14829999999999999</c:v>
                </c:pt>
                <c:pt idx="133">
                  <c:v>0.1484</c:v>
                </c:pt>
                <c:pt idx="134">
                  <c:v>0.14860000000000001</c:v>
                </c:pt>
                <c:pt idx="135">
                  <c:v>0.1489</c:v>
                </c:pt>
                <c:pt idx="136">
                  <c:v>0.1489</c:v>
                </c:pt>
                <c:pt idx="137">
                  <c:v>0.1492</c:v>
                </c:pt>
                <c:pt idx="138">
                  <c:v>0.1492</c:v>
                </c:pt>
                <c:pt idx="139">
                  <c:v>0.14949999999999999</c:v>
                </c:pt>
                <c:pt idx="140">
                  <c:v>0.14949999999999999</c:v>
                </c:pt>
                <c:pt idx="141">
                  <c:v>0.14979999999999999</c:v>
                </c:pt>
                <c:pt idx="142">
                  <c:v>0.14979999999999999</c:v>
                </c:pt>
                <c:pt idx="143">
                  <c:v>0.15010000000000001</c:v>
                </c:pt>
                <c:pt idx="144">
                  <c:v>0.15010000000000001</c:v>
                </c:pt>
                <c:pt idx="145">
                  <c:v>0.15060000000000001</c:v>
                </c:pt>
                <c:pt idx="146">
                  <c:v>0.1507</c:v>
                </c:pt>
                <c:pt idx="147">
                  <c:v>0.15090000000000001</c:v>
                </c:pt>
                <c:pt idx="148">
                  <c:v>0.15090000000000001</c:v>
                </c:pt>
                <c:pt idx="149">
                  <c:v>0.1512</c:v>
                </c:pt>
                <c:pt idx="150">
                  <c:v>0.1512</c:v>
                </c:pt>
                <c:pt idx="151">
                  <c:v>0.1512</c:v>
                </c:pt>
                <c:pt idx="152">
                  <c:v>0.1515</c:v>
                </c:pt>
                <c:pt idx="153">
                  <c:v>0.1515</c:v>
                </c:pt>
                <c:pt idx="154">
                  <c:v>0.15179999999999999</c:v>
                </c:pt>
                <c:pt idx="155">
                  <c:v>0.15210000000000001</c:v>
                </c:pt>
                <c:pt idx="156">
                  <c:v>0.15210000000000001</c:v>
                </c:pt>
                <c:pt idx="157">
                  <c:v>0.15240000000000001</c:v>
                </c:pt>
                <c:pt idx="158">
                  <c:v>0.15240000000000001</c:v>
                </c:pt>
                <c:pt idx="159">
                  <c:v>0.15260000000000001</c:v>
                </c:pt>
                <c:pt idx="160">
                  <c:v>0.1527</c:v>
                </c:pt>
                <c:pt idx="161">
                  <c:v>0.15290000000000001</c:v>
                </c:pt>
                <c:pt idx="162">
                  <c:v>0.153</c:v>
                </c:pt>
                <c:pt idx="163">
                  <c:v>0.1532</c:v>
                </c:pt>
                <c:pt idx="164">
                  <c:v>0.1535</c:v>
                </c:pt>
                <c:pt idx="165">
                  <c:v>0.1535</c:v>
                </c:pt>
                <c:pt idx="166">
                  <c:v>0.15379999999999999</c:v>
                </c:pt>
                <c:pt idx="167">
                  <c:v>0.15409999999999999</c:v>
                </c:pt>
                <c:pt idx="168">
                  <c:v>0.15409999999999999</c:v>
                </c:pt>
                <c:pt idx="169">
                  <c:v>0.15440000000000001</c:v>
                </c:pt>
                <c:pt idx="170">
                  <c:v>0.15459999999999999</c:v>
                </c:pt>
                <c:pt idx="171">
                  <c:v>0.15490000000000001</c:v>
                </c:pt>
                <c:pt idx="172">
                  <c:v>0.15490000000000001</c:v>
                </c:pt>
                <c:pt idx="173">
                  <c:v>0.1552</c:v>
                </c:pt>
                <c:pt idx="174">
                  <c:v>0.1555</c:v>
                </c:pt>
                <c:pt idx="175">
                  <c:v>0.1555</c:v>
                </c:pt>
                <c:pt idx="176">
                  <c:v>0.15579999999999999</c:v>
                </c:pt>
                <c:pt idx="177">
                  <c:v>0.15579999999999999</c:v>
                </c:pt>
                <c:pt idx="178">
                  <c:v>0.15629999999999999</c:v>
                </c:pt>
                <c:pt idx="179">
                  <c:v>0.15640000000000001</c:v>
                </c:pt>
                <c:pt idx="180">
                  <c:v>0.15659999999999999</c:v>
                </c:pt>
                <c:pt idx="181">
                  <c:v>0.15690000000000001</c:v>
                </c:pt>
                <c:pt idx="182">
                  <c:v>0.15690000000000001</c:v>
                </c:pt>
                <c:pt idx="183">
                  <c:v>0.15720000000000001</c:v>
                </c:pt>
                <c:pt idx="184">
                  <c:v>0.15770000000000001</c:v>
                </c:pt>
                <c:pt idx="185">
                  <c:v>0.1578</c:v>
                </c:pt>
                <c:pt idx="186">
                  <c:v>0.158</c:v>
                </c:pt>
                <c:pt idx="187">
                  <c:v>0.15809999999999999</c:v>
                </c:pt>
                <c:pt idx="188">
                  <c:v>0.1583</c:v>
                </c:pt>
                <c:pt idx="189">
                  <c:v>0.1583</c:v>
                </c:pt>
                <c:pt idx="190">
                  <c:v>0.15859999999999999</c:v>
                </c:pt>
                <c:pt idx="191">
                  <c:v>0.15909999999999999</c:v>
                </c:pt>
                <c:pt idx="192">
                  <c:v>0.15920000000000001</c:v>
                </c:pt>
                <c:pt idx="193">
                  <c:v>0.15939999999999999</c:v>
                </c:pt>
                <c:pt idx="194">
                  <c:v>0.15939999999999999</c:v>
                </c:pt>
                <c:pt idx="195">
                  <c:v>0.15970000000000001</c:v>
                </c:pt>
                <c:pt idx="196">
                  <c:v>0.15970000000000001</c:v>
                </c:pt>
                <c:pt idx="197">
                  <c:v>0.1603</c:v>
                </c:pt>
                <c:pt idx="198">
                  <c:v>0.1605</c:v>
                </c:pt>
                <c:pt idx="199">
                  <c:v>0.16059999999999999</c:v>
                </c:pt>
                <c:pt idx="200">
                  <c:v>0.1608</c:v>
                </c:pt>
                <c:pt idx="201">
                  <c:v>0.16109999999999999</c:v>
                </c:pt>
                <c:pt idx="202">
                  <c:v>0.16109999999999999</c:v>
                </c:pt>
                <c:pt idx="203">
                  <c:v>0.16139999999999999</c:v>
                </c:pt>
                <c:pt idx="204">
                  <c:v>0.16189999999999999</c:v>
                </c:pt>
                <c:pt idx="205">
                  <c:v>0.16189999999999999</c:v>
                </c:pt>
                <c:pt idx="206">
                  <c:v>0.16220000000000001</c:v>
                </c:pt>
                <c:pt idx="207">
                  <c:v>0.16250000000000001</c:v>
                </c:pt>
                <c:pt idx="208">
                  <c:v>0.16250000000000001</c:v>
                </c:pt>
                <c:pt idx="209">
                  <c:v>0.1628</c:v>
                </c:pt>
                <c:pt idx="210">
                  <c:v>0.1628</c:v>
                </c:pt>
                <c:pt idx="211">
                  <c:v>0.1633</c:v>
                </c:pt>
                <c:pt idx="212">
                  <c:v>0.1636</c:v>
                </c:pt>
                <c:pt idx="213">
                  <c:v>0.1636</c:v>
                </c:pt>
                <c:pt idx="214">
                  <c:v>0.16389999999999999</c:v>
                </c:pt>
                <c:pt idx="215">
                  <c:v>0.16389999999999999</c:v>
                </c:pt>
                <c:pt idx="216">
                  <c:v>0.16470000000000001</c:v>
                </c:pt>
                <c:pt idx="217">
                  <c:v>0.16470000000000001</c:v>
                </c:pt>
                <c:pt idx="218">
                  <c:v>0.16500000000000001</c:v>
                </c:pt>
                <c:pt idx="219">
                  <c:v>0.16520000000000001</c:v>
                </c:pt>
                <c:pt idx="220">
                  <c:v>0.16520000000000001</c:v>
                </c:pt>
                <c:pt idx="221">
                  <c:v>0.16550000000000001</c:v>
                </c:pt>
                <c:pt idx="222">
                  <c:v>0.1658</c:v>
                </c:pt>
                <c:pt idx="223">
                  <c:v>0.16600000000000001</c:v>
                </c:pt>
                <c:pt idx="224">
                  <c:v>0.16600000000000001</c:v>
                </c:pt>
                <c:pt idx="225">
                  <c:v>0.1663</c:v>
                </c:pt>
                <c:pt idx="226">
                  <c:v>0.1666</c:v>
                </c:pt>
                <c:pt idx="227">
                  <c:v>0.1668</c:v>
                </c:pt>
                <c:pt idx="228">
                  <c:v>0.16689999999999999</c:v>
                </c:pt>
                <c:pt idx="229">
                  <c:v>0.16739999999999999</c:v>
                </c:pt>
                <c:pt idx="230">
                  <c:v>0.16789999999999999</c:v>
                </c:pt>
                <c:pt idx="231">
                  <c:v>0.16789999999999999</c:v>
                </c:pt>
                <c:pt idx="232">
                  <c:v>0.16819999999999999</c:v>
                </c:pt>
                <c:pt idx="233">
                  <c:v>0.16869999999999999</c:v>
                </c:pt>
                <c:pt idx="234">
                  <c:v>0.16900000000000001</c:v>
                </c:pt>
                <c:pt idx="235">
                  <c:v>0.16919999999999999</c:v>
                </c:pt>
                <c:pt idx="236">
                  <c:v>0.16930000000000001</c:v>
                </c:pt>
                <c:pt idx="237">
                  <c:v>0.17</c:v>
                </c:pt>
                <c:pt idx="238">
                  <c:v>0.1701</c:v>
                </c:pt>
                <c:pt idx="239">
                  <c:v>0.17030000000000001</c:v>
                </c:pt>
                <c:pt idx="240">
                  <c:v>0.1706</c:v>
                </c:pt>
                <c:pt idx="241">
                  <c:v>0.1714</c:v>
                </c:pt>
                <c:pt idx="242">
                  <c:v>0.1719</c:v>
                </c:pt>
                <c:pt idx="243">
                  <c:v>0.17219999999999999</c:v>
                </c:pt>
                <c:pt idx="244">
                  <c:v>0.17269999999999999</c:v>
                </c:pt>
                <c:pt idx="245">
                  <c:v>0.17319999999999999</c:v>
                </c:pt>
                <c:pt idx="246">
                  <c:v>0.17319999999999999</c:v>
                </c:pt>
                <c:pt idx="247">
                  <c:v>0.1734</c:v>
                </c:pt>
                <c:pt idx="248">
                  <c:v>0.17419999999999999</c:v>
                </c:pt>
                <c:pt idx="249">
                  <c:v>0.17449999999999999</c:v>
                </c:pt>
                <c:pt idx="250">
                  <c:v>0.17519999999999999</c:v>
                </c:pt>
                <c:pt idx="251">
                  <c:v>0.1757</c:v>
                </c:pt>
                <c:pt idx="252">
                  <c:v>0.17649999999999999</c:v>
                </c:pt>
                <c:pt idx="253">
                  <c:v>0.17829999999999999</c:v>
                </c:pt>
                <c:pt idx="254">
                  <c:v>0.17949999999999999</c:v>
                </c:pt>
                <c:pt idx="255">
                  <c:v>0.1802</c:v>
                </c:pt>
                <c:pt idx="256">
                  <c:v>0.18310000000000001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096-4095-B48C-ECF4E7D2E36C}"/>
            </c:ext>
          </c:extLst>
        </c:ser>
        <c:ser>
          <c:idx val="2"/>
          <c:order val="2"/>
          <c:tx>
            <c:strRef>
              <c:f>'Figure D2b-D5-customers'!$ET$8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'Figure D2b-D5-customers'!$EO$9:$EO$265</c:f>
              <c:numCache>
                <c:formatCode>0.00</c:formatCode>
                <c:ptCount val="257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0.23980000000000001</c:v>
                </c:pt>
                <c:pt idx="23">
                  <c:v>0.24</c:v>
                </c:pt>
                <c:pt idx="24">
                  <c:v>0.25</c:v>
                </c:pt>
                <c:pt idx="25">
                  <c:v>0.25319999999999998</c:v>
                </c:pt>
                <c:pt idx="26">
                  <c:v>0.25340000000000001</c:v>
                </c:pt>
                <c:pt idx="27">
                  <c:v>0.26340000000000002</c:v>
                </c:pt>
                <c:pt idx="28">
                  <c:v>0.2666</c:v>
                </c:pt>
                <c:pt idx="29">
                  <c:v>0.26679999999999998</c:v>
                </c:pt>
                <c:pt idx="30">
                  <c:v>0.27660000000000001</c:v>
                </c:pt>
                <c:pt idx="31">
                  <c:v>0.28000000000000003</c:v>
                </c:pt>
                <c:pt idx="32">
                  <c:v>0.28660000000000002</c:v>
                </c:pt>
                <c:pt idx="33">
                  <c:v>0.29320000000000002</c:v>
                </c:pt>
                <c:pt idx="34">
                  <c:v>0.29339999999999999</c:v>
                </c:pt>
                <c:pt idx="35">
                  <c:v>0.30659999999999998</c:v>
                </c:pt>
                <c:pt idx="36">
                  <c:v>0.30680000000000002</c:v>
                </c:pt>
                <c:pt idx="37">
                  <c:v>0.31659999999999999</c:v>
                </c:pt>
                <c:pt idx="38">
                  <c:v>0.31979999999999997</c:v>
                </c:pt>
                <c:pt idx="39">
                  <c:v>0.32</c:v>
                </c:pt>
                <c:pt idx="40">
                  <c:v>0.32319999999999999</c:v>
                </c:pt>
                <c:pt idx="41">
                  <c:v>0.33</c:v>
                </c:pt>
                <c:pt idx="42">
                  <c:v>0.3332</c:v>
                </c:pt>
                <c:pt idx="43">
                  <c:v>0.33339999999999997</c:v>
                </c:pt>
                <c:pt idx="44">
                  <c:v>0.34339999999999998</c:v>
                </c:pt>
                <c:pt idx="45">
                  <c:v>0.34660000000000002</c:v>
                </c:pt>
                <c:pt idx="46">
                  <c:v>0.3468</c:v>
                </c:pt>
                <c:pt idx="47">
                  <c:v>0.35</c:v>
                </c:pt>
                <c:pt idx="48">
                  <c:v>0.35339999999999999</c:v>
                </c:pt>
                <c:pt idx="49">
                  <c:v>0.35680000000000001</c:v>
                </c:pt>
                <c:pt idx="50">
                  <c:v>0.35980000000000001</c:v>
                </c:pt>
                <c:pt idx="51">
                  <c:v>0.36</c:v>
                </c:pt>
                <c:pt idx="52">
                  <c:v>0.3634</c:v>
                </c:pt>
                <c:pt idx="53">
                  <c:v>0.36659999999999998</c:v>
                </c:pt>
                <c:pt idx="54">
                  <c:v>0.37319999999999998</c:v>
                </c:pt>
                <c:pt idx="55">
                  <c:v>0.37340000000000001</c:v>
                </c:pt>
                <c:pt idx="56">
                  <c:v>0.37659999999999999</c:v>
                </c:pt>
                <c:pt idx="57">
                  <c:v>0.38</c:v>
                </c:pt>
                <c:pt idx="58">
                  <c:v>0.38319999999999999</c:v>
                </c:pt>
                <c:pt idx="59">
                  <c:v>0.38340000000000002</c:v>
                </c:pt>
                <c:pt idx="60">
                  <c:v>0.3866</c:v>
                </c:pt>
                <c:pt idx="61">
                  <c:v>0.38679999999999998</c:v>
                </c:pt>
                <c:pt idx="62">
                  <c:v>0.38979999999999998</c:v>
                </c:pt>
                <c:pt idx="63">
                  <c:v>0.39</c:v>
                </c:pt>
                <c:pt idx="64">
                  <c:v>0.39319999999999999</c:v>
                </c:pt>
                <c:pt idx="65">
                  <c:v>0.39340000000000003</c:v>
                </c:pt>
                <c:pt idx="66">
                  <c:v>0.39660000000000001</c:v>
                </c:pt>
                <c:pt idx="67">
                  <c:v>0.39679999999999999</c:v>
                </c:pt>
                <c:pt idx="68">
                  <c:v>0.39979999999999999</c:v>
                </c:pt>
                <c:pt idx="69">
                  <c:v>0.4</c:v>
                </c:pt>
                <c:pt idx="70">
                  <c:v>0.4002</c:v>
                </c:pt>
                <c:pt idx="71">
                  <c:v>0.41</c:v>
                </c:pt>
                <c:pt idx="72">
                  <c:v>0.41320000000000001</c:v>
                </c:pt>
                <c:pt idx="73">
                  <c:v>0.41339999999999999</c:v>
                </c:pt>
                <c:pt idx="74">
                  <c:v>0.41660000000000003</c:v>
                </c:pt>
                <c:pt idx="75">
                  <c:v>0.4234</c:v>
                </c:pt>
                <c:pt idx="76">
                  <c:v>0.42659999999999998</c:v>
                </c:pt>
                <c:pt idx="77">
                  <c:v>0.42680000000000001</c:v>
                </c:pt>
                <c:pt idx="78">
                  <c:v>0.43340000000000001</c:v>
                </c:pt>
                <c:pt idx="79">
                  <c:v>0.44</c:v>
                </c:pt>
                <c:pt idx="80">
                  <c:v>0.44019999999999998</c:v>
                </c:pt>
                <c:pt idx="81">
                  <c:v>0.44319999999999998</c:v>
                </c:pt>
                <c:pt idx="82">
                  <c:v>0.44340000000000002</c:v>
                </c:pt>
                <c:pt idx="83">
                  <c:v>0.4466</c:v>
                </c:pt>
                <c:pt idx="84">
                  <c:v>0.44679999999999997</c:v>
                </c:pt>
                <c:pt idx="85">
                  <c:v>0.45</c:v>
                </c:pt>
                <c:pt idx="86">
                  <c:v>0.45019999999999999</c:v>
                </c:pt>
                <c:pt idx="87">
                  <c:v>0.45319999999999999</c:v>
                </c:pt>
                <c:pt idx="88">
                  <c:v>0.45340000000000003</c:v>
                </c:pt>
                <c:pt idx="89">
                  <c:v>0.45979999999999999</c:v>
                </c:pt>
                <c:pt idx="90">
                  <c:v>0.46</c:v>
                </c:pt>
                <c:pt idx="91">
                  <c:v>0.46339999999999998</c:v>
                </c:pt>
                <c:pt idx="92">
                  <c:v>0.46660000000000001</c:v>
                </c:pt>
                <c:pt idx="93">
                  <c:v>0.46679999999999999</c:v>
                </c:pt>
                <c:pt idx="94">
                  <c:v>0.4698</c:v>
                </c:pt>
                <c:pt idx="95">
                  <c:v>0.47</c:v>
                </c:pt>
                <c:pt idx="96">
                  <c:v>0.47660000000000002</c:v>
                </c:pt>
                <c:pt idx="97">
                  <c:v>0.4768</c:v>
                </c:pt>
                <c:pt idx="98">
                  <c:v>0.48</c:v>
                </c:pt>
                <c:pt idx="99">
                  <c:v>0.48020000000000002</c:v>
                </c:pt>
                <c:pt idx="100">
                  <c:v>0.48320000000000002</c:v>
                </c:pt>
                <c:pt idx="101">
                  <c:v>0.4834</c:v>
                </c:pt>
                <c:pt idx="102">
                  <c:v>0.49</c:v>
                </c:pt>
                <c:pt idx="103">
                  <c:v>0.49320000000000003</c:v>
                </c:pt>
                <c:pt idx="104">
                  <c:v>0.49340000000000001</c:v>
                </c:pt>
                <c:pt idx="105">
                  <c:v>0.49659999999999999</c:v>
                </c:pt>
                <c:pt idx="106">
                  <c:v>0.49680000000000002</c:v>
                </c:pt>
                <c:pt idx="107">
                  <c:v>0.5</c:v>
                </c:pt>
                <c:pt idx="108">
                  <c:v>0.50660000000000005</c:v>
                </c:pt>
                <c:pt idx="109">
                  <c:v>0.50680000000000003</c:v>
                </c:pt>
                <c:pt idx="110">
                  <c:v>0.51</c:v>
                </c:pt>
                <c:pt idx="111">
                  <c:v>0.51659999999999995</c:v>
                </c:pt>
                <c:pt idx="112">
                  <c:v>0.51680000000000004</c:v>
                </c:pt>
                <c:pt idx="113">
                  <c:v>0.52</c:v>
                </c:pt>
                <c:pt idx="114">
                  <c:v>0.5202</c:v>
                </c:pt>
                <c:pt idx="115">
                  <c:v>0.52339999999999998</c:v>
                </c:pt>
                <c:pt idx="116">
                  <c:v>0.52659999999999996</c:v>
                </c:pt>
                <c:pt idx="117">
                  <c:v>0.52680000000000005</c:v>
                </c:pt>
                <c:pt idx="118">
                  <c:v>0.53</c:v>
                </c:pt>
                <c:pt idx="119">
                  <c:v>0.53320000000000001</c:v>
                </c:pt>
                <c:pt idx="120">
                  <c:v>0.53339999999999999</c:v>
                </c:pt>
                <c:pt idx="121">
                  <c:v>0.53659999999999997</c:v>
                </c:pt>
                <c:pt idx="122">
                  <c:v>0.54</c:v>
                </c:pt>
                <c:pt idx="123">
                  <c:v>0.54320000000000002</c:v>
                </c:pt>
                <c:pt idx="124">
                  <c:v>0.54339999999999999</c:v>
                </c:pt>
                <c:pt idx="125">
                  <c:v>0.54659999999999997</c:v>
                </c:pt>
                <c:pt idx="126">
                  <c:v>0.54679999999999995</c:v>
                </c:pt>
                <c:pt idx="127">
                  <c:v>0.55000000000000004</c:v>
                </c:pt>
                <c:pt idx="128">
                  <c:v>0.55320000000000003</c:v>
                </c:pt>
                <c:pt idx="129">
                  <c:v>0.56000000000000005</c:v>
                </c:pt>
                <c:pt idx="130">
                  <c:v>0.56020000000000003</c:v>
                </c:pt>
                <c:pt idx="131">
                  <c:v>0.56340000000000001</c:v>
                </c:pt>
                <c:pt idx="132">
                  <c:v>0.56659999999999999</c:v>
                </c:pt>
                <c:pt idx="133">
                  <c:v>0.56679999999999997</c:v>
                </c:pt>
                <c:pt idx="134">
                  <c:v>0.56999999999999995</c:v>
                </c:pt>
                <c:pt idx="135">
                  <c:v>0.57320000000000004</c:v>
                </c:pt>
                <c:pt idx="136">
                  <c:v>0.57340000000000002</c:v>
                </c:pt>
                <c:pt idx="137">
                  <c:v>0.5766</c:v>
                </c:pt>
                <c:pt idx="138">
                  <c:v>0.57679999999999998</c:v>
                </c:pt>
                <c:pt idx="139">
                  <c:v>0.57999999999999996</c:v>
                </c:pt>
                <c:pt idx="140">
                  <c:v>0.58020000000000005</c:v>
                </c:pt>
                <c:pt idx="141">
                  <c:v>0.58320000000000005</c:v>
                </c:pt>
                <c:pt idx="142">
                  <c:v>0.58340000000000003</c:v>
                </c:pt>
                <c:pt idx="143">
                  <c:v>0.58660000000000001</c:v>
                </c:pt>
                <c:pt idx="144">
                  <c:v>0.58679999999999999</c:v>
                </c:pt>
                <c:pt idx="145">
                  <c:v>0.59319999999999995</c:v>
                </c:pt>
                <c:pt idx="146">
                  <c:v>0.59340000000000004</c:v>
                </c:pt>
                <c:pt idx="147">
                  <c:v>0.59660000000000002</c:v>
                </c:pt>
                <c:pt idx="148">
                  <c:v>0.5968</c:v>
                </c:pt>
                <c:pt idx="149">
                  <c:v>0.5998</c:v>
                </c:pt>
                <c:pt idx="150">
                  <c:v>0.6</c:v>
                </c:pt>
                <c:pt idx="151">
                  <c:v>0.60019999999999996</c:v>
                </c:pt>
                <c:pt idx="152">
                  <c:v>0.60319999999999996</c:v>
                </c:pt>
                <c:pt idx="153">
                  <c:v>0.60340000000000005</c:v>
                </c:pt>
                <c:pt idx="154">
                  <c:v>0.60680000000000001</c:v>
                </c:pt>
                <c:pt idx="155">
                  <c:v>0.61</c:v>
                </c:pt>
                <c:pt idx="156">
                  <c:v>0.61019999999999996</c:v>
                </c:pt>
                <c:pt idx="157">
                  <c:v>0.61319999999999997</c:v>
                </c:pt>
                <c:pt idx="158">
                  <c:v>0.61339999999999995</c:v>
                </c:pt>
                <c:pt idx="159">
                  <c:v>0.61660000000000004</c:v>
                </c:pt>
                <c:pt idx="160">
                  <c:v>0.61680000000000001</c:v>
                </c:pt>
                <c:pt idx="161">
                  <c:v>0.62</c:v>
                </c:pt>
                <c:pt idx="162">
                  <c:v>0.62019999999999997</c:v>
                </c:pt>
                <c:pt idx="163">
                  <c:v>0.62339999999999995</c:v>
                </c:pt>
                <c:pt idx="164">
                  <c:v>0.62660000000000005</c:v>
                </c:pt>
                <c:pt idx="165">
                  <c:v>0.62680000000000002</c:v>
                </c:pt>
                <c:pt idx="166">
                  <c:v>0.63</c:v>
                </c:pt>
                <c:pt idx="167">
                  <c:v>0.63319999999999999</c:v>
                </c:pt>
                <c:pt idx="168">
                  <c:v>0.63339999999999996</c:v>
                </c:pt>
                <c:pt idx="169">
                  <c:v>0.63680000000000003</c:v>
                </c:pt>
                <c:pt idx="170">
                  <c:v>0.64</c:v>
                </c:pt>
                <c:pt idx="171">
                  <c:v>0.64319999999999999</c:v>
                </c:pt>
                <c:pt idx="172">
                  <c:v>0.64339999999999997</c:v>
                </c:pt>
                <c:pt idx="173">
                  <c:v>0.64659999999999995</c:v>
                </c:pt>
                <c:pt idx="174">
                  <c:v>0.65</c:v>
                </c:pt>
                <c:pt idx="175">
                  <c:v>0.6502</c:v>
                </c:pt>
                <c:pt idx="176">
                  <c:v>0.6532</c:v>
                </c:pt>
                <c:pt idx="177">
                  <c:v>0.65339999999999998</c:v>
                </c:pt>
                <c:pt idx="178">
                  <c:v>0.66</c:v>
                </c:pt>
                <c:pt idx="179">
                  <c:v>0.66020000000000001</c:v>
                </c:pt>
                <c:pt idx="180">
                  <c:v>0.66339999999999999</c:v>
                </c:pt>
                <c:pt idx="181">
                  <c:v>0.66659999999999997</c:v>
                </c:pt>
                <c:pt idx="182">
                  <c:v>0.66679999999999995</c:v>
                </c:pt>
                <c:pt idx="183">
                  <c:v>0.67</c:v>
                </c:pt>
                <c:pt idx="184">
                  <c:v>0.67659999999999998</c:v>
                </c:pt>
                <c:pt idx="185">
                  <c:v>0.67679999999999996</c:v>
                </c:pt>
                <c:pt idx="186">
                  <c:v>0.68</c:v>
                </c:pt>
                <c:pt idx="187">
                  <c:v>0.68020000000000003</c:v>
                </c:pt>
                <c:pt idx="188">
                  <c:v>0.68320000000000003</c:v>
                </c:pt>
                <c:pt idx="189">
                  <c:v>0.68340000000000001</c:v>
                </c:pt>
                <c:pt idx="190">
                  <c:v>0.68679999999999997</c:v>
                </c:pt>
                <c:pt idx="191">
                  <c:v>0.69320000000000004</c:v>
                </c:pt>
                <c:pt idx="192">
                  <c:v>0.69340000000000002</c:v>
                </c:pt>
                <c:pt idx="193">
                  <c:v>0.6966</c:v>
                </c:pt>
                <c:pt idx="194">
                  <c:v>0.69679999999999997</c:v>
                </c:pt>
                <c:pt idx="195">
                  <c:v>0.7</c:v>
                </c:pt>
                <c:pt idx="196">
                  <c:v>0.70020000000000004</c:v>
                </c:pt>
                <c:pt idx="197">
                  <c:v>0.70679999999999998</c:v>
                </c:pt>
                <c:pt idx="198">
                  <c:v>0.71</c:v>
                </c:pt>
                <c:pt idx="199">
                  <c:v>0.71020000000000005</c:v>
                </c:pt>
                <c:pt idx="200">
                  <c:v>0.71340000000000003</c:v>
                </c:pt>
                <c:pt idx="201">
                  <c:v>0.71660000000000001</c:v>
                </c:pt>
                <c:pt idx="202">
                  <c:v>0.71679999999999999</c:v>
                </c:pt>
                <c:pt idx="203">
                  <c:v>0.72</c:v>
                </c:pt>
                <c:pt idx="204">
                  <c:v>0.72660000000000002</c:v>
                </c:pt>
                <c:pt idx="205">
                  <c:v>0.7268</c:v>
                </c:pt>
                <c:pt idx="206">
                  <c:v>0.73</c:v>
                </c:pt>
                <c:pt idx="207">
                  <c:v>0.73319999999999996</c:v>
                </c:pt>
                <c:pt idx="208">
                  <c:v>0.73340000000000005</c:v>
                </c:pt>
                <c:pt idx="209">
                  <c:v>0.73660000000000003</c:v>
                </c:pt>
                <c:pt idx="210">
                  <c:v>0.73680000000000001</c:v>
                </c:pt>
                <c:pt idx="211">
                  <c:v>0.74339999999999995</c:v>
                </c:pt>
                <c:pt idx="212">
                  <c:v>0.74660000000000004</c:v>
                </c:pt>
                <c:pt idx="213">
                  <c:v>0.74680000000000002</c:v>
                </c:pt>
                <c:pt idx="214">
                  <c:v>0.75</c:v>
                </c:pt>
                <c:pt idx="215">
                  <c:v>0.75019999999999998</c:v>
                </c:pt>
                <c:pt idx="216">
                  <c:v>0.76</c:v>
                </c:pt>
                <c:pt idx="217">
                  <c:v>0.76019999999999999</c:v>
                </c:pt>
                <c:pt idx="218">
                  <c:v>0.76339999999999997</c:v>
                </c:pt>
                <c:pt idx="219">
                  <c:v>0.76659999999999995</c:v>
                </c:pt>
                <c:pt idx="220">
                  <c:v>0.76680000000000004</c:v>
                </c:pt>
                <c:pt idx="221">
                  <c:v>0.77</c:v>
                </c:pt>
                <c:pt idx="222">
                  <c:v>0.77339999999999998</c:v>
                </c:pt>
                <c:pt idx="223">
                  <c:v>0.77659999999999996</c:v>
                </c:pt>
                <c:pt idx="224">
                  <c:v>0.77680000000000005</c:v>
                </c:pt>
                <c:pt idx="225">
                  <c:v>0.78</c:v>
                </c:pt>
                <c:pt idx="226">
                  <c:v>0.78339999999999999</c:v>
                </c:pt>
                <c:pt idx="227">
                  <c:v>0.78659999999999997</c:v>
                </c:pt>
                <c:pt idx="228">
                  <c:v>0.78680000000000005</c:v>
                </c:pt>
                <c:pt idx="229">
                  <c:v>0.79339999999999999</c:v>
                </c:pt>
                <c:pt idx="230">
                  <c:v>0.8</c:v>
                </c:pt>
                <c:pt idx="231">
                  <c:v>0.80020000000000002</c:v>
                </c:pt>
                <c:pt idx="232">
                  <c:v>0.8034</c:v>
                </c:pt>
                <c:pt idx="233">
                  <c:v>0.81</c:v>
                </c:pt>
                <c:pt idx="234">
                  <c:v>0.81340000000000001</c:v>
                </c:pt>
                <c:pt idx="235">
                  <c:v>0.81659999999999999</c:v>
                </c:pt>
                <c:pt idx="236">
                  <c:v>0.81679999999999997</c:v>
                </c:pt>
                <c:pt idx="237">
                  <c:v>0.8266</c:v>
                </c:pt>
                <c:pt idx="238">
                  <c:v>0.82679999999999998</c:v>
                </c:pt>
                <c:pt idx="239">
                  <c:v>0.83</c:v>
                </c:pt>
                <c:pt idx="240">
                  <c:v>0.83340000000000003</c:v>
                </c:pt>
                <c:pt idx="241">
                  <c:v>0.84340000000000004</c:v>
                </c:pt>
                <c:pt idx="242">
                  <c:v>0.85</c:v>
                </c:pt>
                <c:pt idx="243">
                  <c:v>0.85340000000000005</c:v>
                </c:pt>
                <c:pt idx="244">
                  <c:v>0.86</c:v>
                </c:pt>
                <c:pt idx="245">
                  <c:v>0.86660000000000004</c:v>
                </c:pt>
                <c:pt idx="246">
                  <c:v>0.86680000000000001</c:v>
                </c:pt>
                <c:pt idx="247">
                  <c:v>0.87</c:v>
                </c:pt>
                <c:pt idx="248">
                  <c:v>0.88</c:v>
                </c:pt>
                <c:pt idx="249">
                  <c:v>0.88339999999999996</c:v>
                </c:pt>
                <c:pt idx="250">
                  <c:v>0.89339999999999997</c:v>
                </c:pt>
                <c:pt idx="251">
                  <c:v>0.9</c:v>
                </c:pt>
                <c:pt idx="252">
                  <c:v>0.91</c:v>
                </c:pt>
                <c:pt idx="253">
                  <c:v>0.93340000000000001</c:v>
                </c:pt>
                <c:pt idx="254">
                  <c:v>0.95</c:v>
                </c:pt>
                <c:pt idx="255">
                  <c:v>0.96</c:v>
                </c:pt>
                <c:pt idx="256">
                  <c:v>1</c:v>
                </c:pt>
              </c:numCache>
            </c:numRef>
          </c:xVal>
          <c:yVal>
            <c:numRef>
              <c:f>'Figure D2b-D5-customers'!$ET$9:$ET$265</c:f>
              <c:numCache>
                <c:formatCode>General</c:formatCode>
                <c:ptCount val="257"/>
                <c:pt idx="0">
                  <c:v>0.1603</c:v>
                </c:pt>
                <c:pt idx="1">
                  <c:v>0.16600000000000001</c:v>
                </c:pt>
                <c:pt idx="2">
                  <c:v>0.16980000000000001</c:v>
                </c:pt>
                <c:pt idx="3">
                  <c:v>0.17180000000000001</c:v>
                </c:pt>
                <c:pt idx="4">
                  <c:v>0.1757</c:v>
                </c:pt>
                <c:pt idx="5">
                  <c:v>0.1777</c:v>
                </c:pt>
                <c:pt idx="6">
                  <c:v>0.17960000000000001</c:v>
                </c:pt>
                <c:pt idx="7">
                  <c:v>0.17960000000000001</c:v>
                </c:pt>
                <c:pt idx="8">
                  <c:v>0.18160000000000001</c:v>
                </c:pt>
                <c:pt idx="9">
                  <c:v>0.18360000000000001</c:v>
                </c:pt>
                <c:pt idx="10">
                  <c:v>0.18559999999999999</c:v>
                </c:pt>
                <c:pt idx="11">
                  <c:v>0.1857</c:v>
                </c:pt>
                <c:pt idx="12">
                  <c:v>0.1867</c:v>
                </c:pt>
                <c:pt idx="13">
                  <c:v>0.18720000000000001</c:v>
                </c:pt>
                <c:pt idx="14">
                  <c:v>0.18770000000000001</c:v>
                </c:pt>
                <c:pt idx="15">
                  <c:v>0.18970000000000001</c:v>
                </c:pt>
                <c:pt idx="16">
                  <c:v>0.18970000000000001</c:v>
                </c:pt>
                <c:pt idx="17">
                  <c:v>0.19170000000000001</c:v>
                </c:pt>
                <c:pt idx="18">
                  <c:v>0.19170000000000001</c:v>
                </c:pt>
                <c:pt idx="19">
                  <c:v>0.19220000000000001</c:v>
                </c:pt>
                <c:pt idx="20">
                  <c:v>0.1933</c:v>
                </c:pt>
                <c:pt idx="21">
                  <c:v>0.1938</c:v>
                </c:pt>
                <c:pt idx="22">
                  <c:v>0.1958</c:v>
                </c:pt>
                <c:pt idx="23">
                  <c:v>0.1958</c:v>
                </c:pt>
                <c:pt idx="24">
                  <c:v>0.19739999999999999</c:v>
                </c:pt>
                <c:pt idx="25">
                  <c:v>0.19789999999999999</c:v>
                </c:pt>
                <c:pt idx="26">
                  <c:v>0.19789999999999999</c:v>
                </c:pt>
                <c:pt idx="27">
                  <c:v>0.19950000000000001</c:v>
                </c:pt>
                <c:pt idx="28">
                  <c:v>0.2</c:v>
                </c:pt>
                <c:pt idx="29">
                  <c:v>0.2</c:v>
                </c:pt>
                <c:pt idx="30">
                  <c:v>0.20150000000000001</c:v>
                </c:pt>
                <c:pt idx="31">
                  <c:v>0.2021</c:v>
                </c:pt>
                <c:pt idx="32">
                  <c:v>0.2031</c:v>
                </c:pt>
                <c:pt idx="33">
                  <c:v>0.2041</c:v>
                </c:pt>
                <c:pt idx="34">
                  <c:v>0.20419999999999999</c:v>
                </c:pt>
                <c:pt idx="35">
                  <c:v>0.20619999999999999</c:v>
                </c:pt>
                <c:pt idx="36">
                  <c:v>0.20630000000000001</c:v>
                </c:pt>
                <c:pt idx="37">
                  <c:v>0.20780000000000001</c:v>
                </c:pt>
                <c:pt idx="38">
                  <c:v>0.20830000000000001</c:v>
                </c:pt>
                <c:pt idx="39">
                  <c:v>0.2084</c:v>
                </c:pt>
                <c:pt idx="40">
                  <c:v>0.2089</c:v>
                </c:pt>
                <c:pt idx="41">
                  <c:v>0.2099</c:v>
                </c:pt>
                <c:pt idx="42">
                  <c:v>0.2104</c:v>
                </c:pt>
                <c:pt idx="43">
                  <c:v>0.21049999999999999</c:v>
                </c:pt>
                <c:pt idx="44">
                  <c:v>0.21210000000000001</c:v>
                </c:pt>
                <c:pt idx="45">
                  <c:v>0.21260000000000001</c:v>
                </c:pt>
                <c:pt idx="46">
                  <c:v>0.21260000000000001</c:v>
                </c:pt>
                <c:pt idx="47">
                  <c:v>0.21310000000000001</c:v>
                </c:pt>
                <c:pt idx="48">
                  <c:v>0.2137</c:v>
                </c:pt>
                <c:pt idx="49">
                  <c:v>0.2142</c:v>
                </c:pt>
                <c:pt idx="50">
                  <c:v>0.2147</c:v>
                </c:pt>
                <c:pt idx="51">
                  <c:v>0.2147</c:v>
                </c:pt>
                <c:pt idx="52">
                  <c:v>0.21529999999999999</c:v>
                </c:pt>
                <c:pt idx="53">
                  <c:v>0.21579999999999999</c:v>
                </c:pt>
                <c:pt idx="54">
                  <c:v>0.21679999999999999</c:v>
                </c:pt>
                <c:pt idx="55">
                  <c:v>0.21679999999999999</c:v>
                </c:pt>
                <c:pt idx="56">
                  <c:v>0.21740000000000001</c:v>
                </c:pt>
                <c:pt idx="57">
                  <c:v>0.21790000000000001</c:v>
                </c:pt>
                <c:pt idx="58">
                  <c:v>0.21840000000000001</c:v>
                </c:pt>
                <c:pt idx="59">
                  <c:v>0.21840000000000001</c:v>
                </c:pt>
                <c:pt idx="60">
                  <c:v>0.219</c:v>
                </c:pt>
                <c:pt idx="61">
                  <c:v>0.219</c:v>
                </c:pt>
                <c:pt idx="62">
                  <c:v>0.2195</c:v>
                </c:pt>
                <c:pt idx="63">
                  <c:v>0.2195</c:v>
                </c:pt>
                <c:pt idx="64">
                  <c:v>0.22</c:v>
                </c:pt>
                <c:pt idx="65">
                  <c:v>0.22009999999999999</c:v>
                </c:pt>
                <c:pt idx="66">
                  <c:v>0.22059999999999999</c:v>
                </c:pt>
                <c:pt idx="67">
                  <c:v>0.22059999999999999</c:v>
                </c:pt>
                <c:pt idx="68">
                  <c:v>0.22109999999999999</c:v>
                </c:pt>
                <c:pt idx="69">
                  <c:v>0.22109999999999999</c:v>
                </c:pt>
                <c:pt idx="70">
                  <c:v>0.22109999999999999</c:v>
                </c:pt>
                <c:pt idx="71">
                  <c:v>0.22270000000000001</c:v>
                </c:pt>
                <c:pt idx="72">
                  <c:v>0.22320000000000001</c:v>
                </c:pt>
                <c:pt idx="73">
                  <c:v>0.2233</c:v>
                </c:pt>
                <c:pt idx="74">
                  <c:v>0.2238</c:v>
                </c:pt>
                <c:pt idx="75">
                  <c:v>0.22489999999999999</c:v>
                </c:pt>
                <c:pt idx="76">
                  <c:v>0.22539999999999999</c:v>
                </c:pt>
                <c:pt idx="77">
                  <c:v>0.22539999999999999</c:v>
                </c:pt>
                <c:pt idx="78">
                  <c:v>0.22650000000000001</c:v>
                </c:pt>
                <c:pt idx="79">
                  <c:v>0.2276</c:v>
                </c:pt>
                <c:pt idx="80">
                  <c:v>0.2276</c:v>
                </c:pt>
                <c:pt idx="81">
                  <c:v>0.2281</c:v>
                </c:pt>
                <c:pt idx="82">
                  <c:v>0.2281</c:v>
                </c:pt>
                <c:pt idx="83">
                  <c:v>0.2286</c:v>
                </c:pt>
                <c:pt idx="84">
                  <c:v>0.22869999999999999</c:v>
                </c:pt>
                <c:pt idx="85">
                  <c:v>0.22919999999999999</c:v>
                </c:pt>
                <c:pt idx="86">
                  <c:v>0.22919999999999999</c:v>
                </c:pt>
                <c:pt idx="87">
                  <c:v>0.22969999999999999</c:v>
                </c:pt>
                <c:pt idx="88">
                  <c:v>0.22969999999999999</c:v>
                </c:pt>
                <c:pt idx="89">
                  <c:v>0.23080000000000001</c:v>
                </c:pt>
                <c:pt idx="90">
                  <c:v>0.23080000000000001</c:v>
                </c:pt>
                <c:pt idx="91">
                  <c:v>0.23130000000000001</c:v>
                </c:pt>
                <c:pt idx="92">
                  <c:v>0.2319</c:v>
                </c:pt>
                <c:pt idx="93">
                  <c:v>0.2319</c:v>
                </c:pt>
                <c:pt idx="94">
                  <c:v>0.2324</c:v>
                </c:pt>
                <c:pt idx="95">
                  <c:v>0.2324</c:v>
                </c:pt>
                <c:pt idx="96">
                  <c:v>0.23350000000000001</c:v>
                </c:pt>
                <c:pt idx="97">
                  <c:v>0.23350000000000001</c:v>
                </c:pt>
                <c:pt idx="98">
                  <c:v>0.23400000000000001</c:v>
                </c:pt>
                <c:pt idx="99">
                  <c:v>0.2341</c:v>
                </c:pt>
                <c:pt idx="100">
                  <c:v>0.23449999999999999</c:v>
                </c:pt>
                <c:pt idx="101">
                  <c:v>0.2346</c:v>
                </c:pt>
                <c:pt idx="102">
                  <c:v>0.2356</c:v>
                </c:pt>
                <c:pt idx="103">
                  <c:v>0.23619999999999999</c:v>
                </c:pt>
                <c:pt idx="104">
                  <c:v>0.23619999999999999</c:v>
                </c:pt>
                <c:pt idx="105">
                  <c:v>0.23669999999999999</c:v>
                </c:pt>
                <c:pt idx="106">
                  <c:v>0.23680000000000001</c:v>
                </c:pt>
                <c:pt idx="107">
                  <c:v>0.23730000000000001</c:v>
                </c:pt>
                <c:pt idx="108">
                  <c:v>0.23830000000000001</c:v>
                </c:pt>
                <c:pt idx="109">
                  <c:v>0.2384</c:v>
                </c:pt>
                <c:pt idx="110">
                  <c:v>0.2389</c:v>
                </c:pt>
                <c:pt idx="111">
                  <c:v>0.24</c:v>
                </c:pt>
                <c:pt idx="112">
                  <c:v>0.24</c:v>
                </c:pt>
                <c:pt idx="113">
                  <c:v>0.24049999999999999</c:v>
                </c:pt>
                <c:pt idx="114">
                  <c:v>0.24060000000000001</c:v>
                </c:pt>
                <c:pt idx="115">
                  <c:v>0.24110000000000001</c:v>
                </c:pt>
                <c:pt idx="116">
                  <c:v>0.24160000000000001</c:v>
                </c:pt>
                <c:pt idx="117">
                  <c:v>0.24160000000000001</c:v>
                </c:pt>
                <c:pt idx="118">
                  <c:v>0.24210000000000001</c:v>
                </c:pt>
                <c:pt idx="119">
                  <c:v>0.2427</c:v>
                </c:pt>
                <c:pt idx="120">
                  <c:v>0.2427</c:v>
                </c:pt>
                <c:pt idx="121">
                  <c:v>0.2432</c:v>
                </c:pt>
                <c:pt idx="122">
                  <c:v>0.24379999999999999</c:v>
                </c:pt>
                <c:pt idx="123">
                  <c:v>0.24429999999999999</c:v>
                </c:pt>
                <c:pt idx="124">
                  <c:v>0.24429999999999999</c:v>
                </c:pt>
                <c:pt idx="125">
                  <c:v>0.24479999999999999</c:v>
                </c:pt>
                <c:pt idx="126">
                  <c:v>0.24490000000000001</c:v>
                </c:pt>
                <c:pt idx="127">
                  <c:v>0.24540000000000001</c:v>
                </c:pt>
                <c:pt idx="128">
                  <c:v>0.24590000000000001</c:v>
                </c:pt>
                <c:pt idx="129">
                  <c:v>0.247</c:v>
                </c:pt>
                <c:pt idx="130">
                  <c:v>0.24709999999999999</c:v>
                </c:pt>
                <c:pt idx="131">
                  <c:v>0.24759999999999999</c:v>
                </c:pt>
                <c:pt idx="132">
                  <c:v>0.24809999999999999</c:v>
                </c:pt>
                <c:pt idx="133">
                  <c:v>0.24809999999999999</c:v>
                </c:pt>
                <c:pt idx="134">
                  <c:v>0.24859999999999999</c:v>
                </c:pt>
                <c:pt idx="135">
                  <c:v>0.2492</c:v>
                </c:pt>
                <c:pt idx="136">
                  <c:v>0.2492</c:v>
                </c:pt>
                <c:pt idx="137">
                  <c:v>0.24970000000000001</c:v>
                </c:pt>
                <c:pt idx="138">
                  <c:v>0.24979999999999999</c:v>
                </c:pt>
                <c:pt idx="139">
                  <c:v>0.25030000000000002</c:v>
                </c:pt>
                <c:pt idx="140">
                  <c:v>0.25030000000000002</c:v>
                </c:pt>
                <c:pt idx="141">
                  <c:v>0.25080000000000002</c:v>
                </c:pt>
                <c:pt idx="142">
                  <c:v>0.25080000000000002</c:v>
                </c:pt>
                <c:pt idx="143">
                  <c:v>0.25130000000000002</c:v>
                </c:pt>
                <c:pt idx="144">
                  <c:v>0.25140000000000001</c:v>
                </c:pt>
                <c:pt idx="145">
                  <c:v>0.25240000000000001</c:v>
                </c:pt>
                <c:pt idx="146">
                  <c:v>0.2525</c:v>
                </c:pt>
                <c:pt idx="147">
                  <c:v>0.253</c:v>
                </c:pt>
                <c:pt idx="148">
                  <c:v>0.253</c:v>
                </c:pt>
                <c:pt idx="149">
                  <c:v>0.2535</c:v>
                </c:pt>
                <c:pt idx="150">
                  <c:v>0.2535</c:v>
                </c:pt>
                <c:pt idx="151">
                  <c:v>0.25359999999999999</c:v>
                </c:pt>
                <c:pt idx="152">
                  <c:v>0.254</c:v>
                </c:pt>
                <c:pt idx="153">
                  <c:v>0.25409999999999999</c:v>
                </c:pt>
                <c:pt idx="154">
                  <c:v>0.25459999999999999</c:v>
                </c:pt>
                <c:pt idx="155">
                  <c:v>0.25509999999999999</c:v>
                </c:pt>
                <c:pt idx="156">
                  <c:v>0.25519999999999998</c:v>
                </c:pt>
                <c:pt idx="157">
                  <c:v>0.25569999999999998</c:v>
                </c:pt>
                <c:pt idx="158">
                  <c:v>0.25569999999999998</c:v>
                </c:pt>
                <c:pt idx="159">
                  <c:v>0.25619999999999998</c:v>
                </c:pt>
                <c:pt idx="160">
                  <c:v>0.25629999999999997</c:v>
                </c:pt>
                <c:pt idx="161">
                  <c:v>0.25679999999999997</c:v>
                </c:pt>
                <c:pt idx="162">
                  <c:v>0.25679999999999997</c:v>
                </c:pt>
                <c:pt idx="163">
                  <c:v>0.25729999999999997</c:v>
                </c:pt>
                <c:pt idx="164">
                  <c:v>0.25779999999999997</c:v>
                </c:pt>
                <c:pt idx="165">
                  <c:v>0.25790000000000002</c:v>
                </c:pt>
                <c:pt idx="166">
                  <c:v>0.25840000000000002</c:v>
                </c:pt>
                <c:pt idx="167">
                  <c:v>0.25890000000000002</c:v>
                </c:pt>
                <c:pt idx="168">
                  <c:v>0.25890000000000002</c:v>
                </c:pt>
                <c:pt idx="169">
                  <c:v>0.25950000000000001</c:v>
                </c:pt>
                <c:pt idx="170">
                  <c:v>0.26</c:v>
                </c:pt>
                <c:pt idx="171">
                  <c:v>0.26050000000000001</c:v>
                </c:pt>
                <c:pt idx="172">
                  <c:v>0.2606</c:v>
                </c:pt>
                <c:pt idx="173">
                  <c:v>0.2611</c:v>
                </c:pt>
                <c:pt idx="174">
                  <c:v>0.2616</c:v>
                </c:pt>
                <c:pt idx="175">
                  <c:v>0.26169999999999999</c:v>
                </c:pt>
                <c:pt idx="176">
                  <c:v>0.26219999999999999</c:v>
                </c:pt>
                <c:pt idx="177">
                  <c:v>0.26219999999999999</c:v>
                </c:pt>
                <c:pt idx="178">
                  <c:v>0.26329999999999998</c:v>
                </c:pt>
                <c:pt idx="179">
                  <c:v>0.26329999999999998</c:v>
                </c:pt>
                <c:pt idx="180">
                  <c:v>0.26379999999999998</c:v>
                </c:pt>
                <c:pt idx="181">
                  <c:v>0.26429999999999998</c:v>
                </c:pt>
                <c:pt idx="182">
                  <c:v>0.26440000000000002</c:v>
                </c:pt>
                <c:pt idx="183">
                  <c:v>0.26490000000000002</c:v>
                </c:pt>
                <c:pt idx="184">
                  <c:v>0.26590000000000003</c:v>
                </c:pt>
                <c:pt idx="185">
                  <c:v>0.26600000000000001</c:v>
                </c:pt>
                <c:pt idx="186">
                  <c:v>0.26650000000000001</c:v>
                </c:pt>
                <c:pt idx="187">
                  <c:v>0.26650000000000001</c:v>
                </c:pt>
                <c:pt idx="188">
                  <c:v>0.26700000000000002</c:v>
                </c:pt>
                <c:pt idx="189">
                  <c:v>0.26700000000000002</c:v>
                </c:pt>
                <c:pt idx="190">
                  <c:v>0.2676</c:v>
                </c:pt>
                <c:pt idx="191">
                  <c:v>0.26860000000000001</c:v>
                </c:pt>
                <c:pt idx="192">
                  <c:v>0.26860000000000001</c:v>
                </c:pt>
                <c:pt idx="193">
                  <c:v>0.26919999999999999</c:v>
                </c:pt>
                <c:pt idx="194">
                  <c:v>0.26919999999999999</c:v>
                </c:pt>
                <c:pt idx="195">
                  <c:v>0.2697</c:v>
                </c:pt>
                <c:pt idx="196">
                  <c:v>0.2697</c:v>
                </c:pt>
                <c:pt idx="197">
                  <c:v>0.27079999999999999</c:v>
                </c:pt>
                <c:pt idx="198">
                  <c:v>0.27129999999999999</c:v>
                </c:pt>
                <c:pt idx="199">
                  <c:v>0.27129999999999999</c:v>
                </c:pt>
                <c:pt idx="200">
                  <c:v>0.27189999999999998</c:v>
                </c:pt>
                <c:pt idx="201">
                  <c:v>0.27239999999999998</c:v>
                </c:pt>
                <c:pt idx="202">
                  <c:v>0.27239999999999998</c:v>
                </c:pt>
                <c:pt idx="203">
                  <c:v>0.27289999999999998</c:v>
                </c:pt>
                <c:pt idx="204">
                  <c:v>0.27400000000000002</c:v>
                </c:pt>
                <c:pt idx="205">
                  <c:v>0.27400000000000002</c:v>
                </c:pt>
                <c:pt idx="206">
                  <c:v>0.27450000000000002</c:v>
                </c:pt>
                <c:pt idx="207">
                  <c:v>0.27500000000000002</c:v>
                </c:pt>
                <c:pt idx="208">
                  <c:v>0.27510000000000001</c:v>
                </c:pt>
                <c:pt idx="209">
                  <c:v>0.27560000000000001</c:v>
                </c:pt>
                <c:pt idx="210">
                  <c:v>0.27560000000000001</c:v>
                </c:pt>
                <c:pt idx="211">
                  <c:v>0.2767</c:v>
                </c:pt>
                <c:pt idx="212">
                  <c:v>0.2772</c:v>
                </c:pt>
                <c:pt idx="213">
                  <c:v>0.2772</c:v>
                </c:pt>
                <c:pt idx="214">
                  <c:v>0.2777</c:v>
                </c:pt>
                <c:pt idx="215">
                  <c:v>0.2777</c:v>
                </c:pt>
                <c:pt idx="216">
                  <c:v>0.27929999999999999</c:v>
                </c:pt>
                <c:pt idx="217">
                  <c:v>0.27929999999999999</c:v>
                </c:pt>
                <c:pt idx="218">
                  <c:v>0.27979999999999999</c:v>
                </c:pt>
                <c:pt idx="219">
                  <c:v>0.28029999999999999</c:v>
                </c:pt>
                <c:pt idx="220">
                  <c:v>0.28039999999999998</c:v>
                </c:pt>
                <c:pt idx="221">
                  <c:v>0.28089999999999998</c:v>
                </c:pt>
                <c:pt idx="222">
                  <c:v>0.28139999999999998</c:v>
                </c:pt>
                <c:pt idx="223">
                  <c:v>0.28189999999999998</c:v>
                </c:pt>
                <c:pt idx="224">
                  <c:v>0.28199999999999997</c:v>
                </c:pt>
                <c:pt idx="225">
                  <c:v>0.28249999999999997</c:v>
                </c:pt>
                <c:pt idx="226">
                  <c:v>0.28299999999999997</c:v>
                </c:pt>
                <c:pt idx="227">
                  <c:v>0.28349999999999997</c:v>
                </c:pt>
                <c:pt idx="228">
                  <c:v>0.28349999999999997</c:v>
                </c:pt>
                <c:pt idx="229">
                  <c:v>0.28460000000000002</c:v>
                </c:pt>
                <c:pt idx="230">
                  <c:v>0.28560000000000002</c:v>
                </c:pt>
                <c:pt idx="231">
                  <c:v>0.28570000000000001</c:v>
                </c:pt>
                <c:pt idx="232">
                  <c:v>0.28620000000000001</c:v>
                </c:pt>
                <c:pt idx="233">
                  <c:v>0.28720000000000001</c:v>
                </c:pt>
                <c:pt idx="234">
                  <c:v>0.28770000000000001</c:v>
                </c:pt>
                <c:pt idx="235">
                  <c:v>0.28820000000000001</c:v>
                </c:pt>
                <c:pt idx="236">
                  <c:v>0.2883</c:v>
                </c:pt>
                <c:pt idx="237">
                  <c:v>0.2898</c:v>
                </c:pt>
                <c:pt idx="238">
                  <c:v>0.2898</c:v>
                </c:pt>
                <c:pt idx="239">
                  <c:v>0.2903</c:v>
                </c:pt>
                <c:pt idx="240">
                  <c:v>0.29089999999999999</c:v>
                </c:pt>
                <c:pt idx="241">
                  <c:v>0.29239999999999999</c:v>
                </c:pt>
                <c:pt idx="242">
                  <c:v>0.29339999999999999</c:v>
                </c:pt>
                <c:pt idx="243">
                  <c:v>0.29399999999999998</c:v>
                </c:pt>
                <c:pt idx="244">
                  <c:v>0.29499999999999998</c:v>
                </c:pt>
                <c:pt idx="245">
                  <c:v>0.29599999999999999</c:v>
                </c:pt>
                <c:pt idx="246">
                  <c:v>0.29599999999999999</c:v>
                </c:pt>
                <c:pt idx="247">
                  <c:v>0.29649999999999999</c:v>
                </c:pt>
                <c:pt idx="248">
                  <c:v>0.29809999999999998</c:v>
                </c:pt>
                <c:pt idx="249">
                  <c:v>0.29859999999999998</c:v>
                </c:pt>
                <c:pt idx="250">
                  <c:v>0.30009999999999998</c:v>
                </c:pt>
                <c:pt idx="251">
                  <c:v>0.30109999999999998</c:v>
                </c:pt>
                <c:pt idx="252">
                  <c:v>0.30259999999999998</c:v>
                </c:pt>
                <c:pt idx="253">
                  <c:v>0.30620000000000003</c:v>
                </c:pt>
                <c:pt idx="254">
                  <c:v>0.30859999999999999</c:v>
                </c:pt>
                <c:pt idx="255">
                  <c:v>0.31009999999999999</c:v>
                </c:pt>
                <c:pt idx="256">
                  <c:v>0.316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096-4095-B48C-ECF4E7D2E36C}"/>
            </c:ext>
          </c:extLst>
        </c:ser>
        <c:ser>
          <c:idx val="3"/>
          <c:order val="3"/>
          <c:tx>
            <c:strRef>
              <c:f>'Figure D2b-D5-customers'!$EV$8</c:f>
              <c:strCache>
                <c:ptCount val="1"/>
                <c:pt idx="0">
                  <c:v>Weak comprehensive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'Figure D2b-D5-customers'!$EO$9:$EO$265</c:f>
              <c:numCache>
                <c:formatCode>0.00</c:formatCode>
                <c:ptCount val="257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0.23980000000000001</c:v>
                </c:pt>
                <c:pt idx="23">
                  <c:v>0.24</c:v>
                </c:pt>
                <c:pt idx="24">
                  <c:v>0.25</c:v>
                </c:pt>
                <c:pt idx="25">
                  <c:v>0.25319999999999998</c:v>
                </c:pt>
                <c:pt idx="26">
                  <c:v>0.25340000000000001</c:v>
                </c:pt>
                <c:pt idx="27">
                  <c:v>0.26340000000000002</c:v>
                </c:pt>
                <c:pt idx="28">
                  <c:v>0.2666</c:v>
                </c:pt>
                <c:pt idx="29">
                  <c:v>0.26679999999999998</c:v>
                </c:pt>
                <c:pt idx="30">
                  <c:v>0.27660000000000001</c:v>
                </c:pt>
                <c:pt idx="31">
                  <c:v>0.28000000000000003</c:v>
                </c:pt>
                <c:pt idx="32">
                  <c:v>0.28660000000000002</c:v>
                </c:pt>
                <c:pt idx="33">
                  <c:v>0.29320000000000002</c:v>
                </c:pt>
                <c:pt idx="34">
                  <c:v>0.29339999999999999</c:v>
                </c:pt>
                <c:pt idx="35">
                  <c:v>0.30659999999999998</c:v>
                </c:pt>
                <c:pt idx="36">
                  <c:v>0.30680000000000002</c:v>
                </c:pt>
                <c:pt idx="37">
                  <c:v>0.31659999999999999</c:v>
                </c:pt>
                <c:pt idx="38">
                  <c:v>0.31979999999999997</c:v>
                </c:pt>
                <c:pt idx="39">
                  <c:v>0.32</c:v>
                </c:pt>
                <c:pt idx="40">
                  <c:v>0.32319999999999999</c:v>
                </c:pt>
                <c:pt idx="41">
                  <c:v>0.33</c:v>
                </c:pt>
                <c:pt idx="42">
                  <c:v>0.3332</c:v>
                </c:pt>
                <c:pt idx="43">
                  <c:v>0.33339999999999997</c:v>
                </c:pt>
                <c:pt idx="44">
                  <c:v>0.34339999999999998</c:v>
                </c:pt>
                <c:pt idx="45">
                  <c:v>0.34660000000000002</c:v>
                </c:pt>
                <c:pt idx="46">
                  <c:v>0.3468</c:v>
                </c:pt>
                <c:pt idx="47">
                  <c:v>0.35</c:v>
                </c:pt>
                <c:pt idx="48">
                  <c:v>0.35339999999999999</c:v>
                </c:pt>
                <c:pt idx="49">
                  <c:v>0.35680000000000001</c:v>
                </c:pt>
                <c:pt idx="50">
                  <c:v>0.35980000000000001</c:v>
                </c:pt>
                <c:pt idx="51">
                  <c:v>0.36</c:v>
                </c:pt>
                <c:pt idx="52">
                  <c:v>0.3634</c:v>
                </c:pt>
                <c:pt idx="53">
                  <c:v>0.36659999999999998</c:v>
                </c:pt>
                <c:pt idx="54">
                  <c:v>0.37319999999999998</c:v>
                </c:pt>
                <c:pt idx="55">
                  <c:v>0.37340000000000001</c:v>
                </c:pt>
                <c:pt idx="56">
                  <c:v>0.37659999999999999</c:v>
                </c:pt>
                <c:pt idx="57">
                  <c:v>0.38</c:v>
                </c:pt>
                <c:pt idx="58">
                  <c:v>0.38319999999999999</c:v>
                </c:pt>
                <c:pt idx="59">
                  <c:v>0.38340000000000002</c:v>
                </c:pt>
                <c:pt idx="60">
                  <c:v>0.3866</c:v>
                </c:pt>
                <c:pt idx="61">
                  <c:v>0.38679999999999998</c:v>
                </c:pt>
                <c:pt idx="62">
                  <c:v>0.38979999999999998</c:v>
                </c:pt>
                <c:pt idx="63">
                  <c:v>0.39</c:v>
                </c:pt>
                <c:pt idx="64">
                  <c:v>0.39319999999999999</c:v>
                </c:pt>
                <c:pt idx="65">
                  <c:v>0.39340000000000003</c:v>
                </c:pt>
                <c:pt idx="66">
                  <c:v>0.39660000000000001</c:v>
                </c:pt>
                <c:pt idx="67">
                  <c:v>0.39679999999999999</c:v>
                </c:pt>
                <c:pt idx="68">
                  <c:v>0.39979999999999999</c:v>
                </c:pt>
                <c:pt idx="69">
                  <c:v>0.4</c:v>
                </c:pt>
                <c:pt idx="70">
                  <c:v>0.4002</c:v>
                </c:pt>
                <c:pt idx="71">
                  <c:v>0.41</c:v>
                </c:pt>
                <c:pt idx="72">
                  <c:v>0.41320000000000001</c:v>
                </c:pt>
                <c:pt idx="73">
                  <c:v>0.41339999999999999</c:v>
                </c:pt>
                <c:pt idx="74">
                  <c:v>0.41660000000000003</c:v>
                </c:pt>
                <c:pt idx="75">
                  <c:v>0.4234</c:v>
                </c:pt>
                <c:pt idx="76">
                  <c:v>0.42659999999999998</c:v>
                </c:pt>
                <c:pt idx="77">
                  <c:v>0.42680000000000001</c:v>
                </c:pt>
                <c:pt idx="78">
                  <c:v>0.43340000000000001</c:v>
                </c:pt>
                <c:pt idx="79">
                  <c:v>0.44</c:v>
                </c:pt>
                <c:pt idx="80">
                  <c:v>0.44019999999999998</c:v>
                </c:pt>
                <c:pt idx="81">
                  <c:v>0.44319999999999998</c:v>
                </c:pt>
                <c:pt idx="82">
                  <c:v>0.44340000000000002</c:v>
                </c:pt>
                <c:pt idx="83">
                  <c:v>0.4466</c:v>
                </c:pt>
                <c:pt idx="84">
                  <c:v>0.44679999999999997</c:v>
                </c:pt>
                <c:pt idx="85">
                  <c:v>0.45</c:v>
                </c:pt>
                <c:pt idx="86">
                  <c:v>0.45019999999999999</c:v>
                </c:pt>
                <c:pt idx="87">
                  <c:v>0.45319999999999999</c:v>
                </c:pt>
                <c:pt idx="88">
                  <c:v>0.45340000000000003</c:v>
                </c:pt>
                <c:pt idx="89">
                  <c:v>0.45979999999999999</c:v>
                </c:pt>
                <c:pt idx="90">
                  <c:v>0.46</c:v>
                </c:pt>
                <c:pt idx="91">
                  <c:v>0.46339999999999998</c:v>
                </c:pt>
                <c:pt idx="92">
                  <c:v>0.46660000000000001</c:v>
                </c:pt>
                <c:pt idx="93">
                  <c:v>0.46679999999999999</c:v>
                </c:pt>
                <c:pt idx="94">
                  <c:v>0.4698</c:v>
                </c:pt>
                <c:pt idx="95">
                  <c:v>0.47</c:v>
                </c:pt>
                <c:pt idx="96">
                  <c:v>0.47660000000000002</c:v>
                </c:pt>
                <c:pt idx="97">
                  <c:v>0.4768</c:v>
                </c:pt>
                <c:pt idx="98">
                  <c:v>0.48</c:v>
                </c:pt>
                <c:pt idx="99">
                  <c:v>0.48020000000000002</c:v>
                </c:pt>
                <c:pt idx="100">
                  <c:v>0.48320000000000002</c:v>
                </c:pt>
                <c:pt idx="101">
                  <c:v>0.4834</c:v>
                </c:pt>
                <c:pt idx="102">
                  <c:v>0.49</c:v>
                </c:pt>
                <c:pt idx="103">
                  <c:v>0.49320000000000003</c:v>
                </c:pt>
                <c:pt idx="104">
                  <c:v>0.49340000000000001</c:v>
                </c:pt>
                <c:pt idx="105">
                  <c:v>0.49659999999999999</c:v>
                </c:pt>
                <c:pt idx="106">
                  <c:v>0.49680000000000002</c:v>
                </c:pt>
                <c:pt idx="107">
                  <c:v>0.5</c:v>
                </c:pt>
                <c:pt idx="108">
                  <c:v>0.50660000000000005</c:v>
                </c:pt>
                <c:pt idx="109">
                  <c:v>0.50680000000000003</c:v>
                </c:pt>
                <c:pt idx="110">
                  <c:v>0.51</c:v>
                </c:pt>
                <c:pt idx="111">
                  <c:v>0.51659999999999995</c:v>
                </c:pt>
                <c:pt idx="112">
                  <c:v>0.51680000000000004</c:v>
                </c:pt>
                <c:pt idx="113">
                  <c:v>0.52</c:v>
                </c:pt>
                <c:pt idx="114">
                  <c:v>0.5202</c:v>
                </c:pt>
                <c:pt idx="115">
                  <c:v>0.52339999999999998</c:v>
                </c:pt>
                <c:pt idx="116">
                  <c:v>0.52659999999999996</c:v>
                </c:pt>
                <c:pt idx="117">
                  <c:v>0.52680000000000005</c:v>
                </c:pt>
                <c:pt idx="118">
                  <c:v>0.53</c:v>
                </c:pt>
                <c:pt idx="119">
                  <c:v>0.53320000000000001</c:v>
                </c:pt>
                <c:pt idx="120">
                  <c:v>0.53339999999999999</c:v>
                </c:pt>
                <c:pt idx="121">
                  <c:v>0.53659999999999997</c:v>
                </c:pt>
                <c:pt idx="122">
                  <c:v>0.54</c:v>
                </c:pt>
                <c:pt idx="123">
                  <c:v>0.54320000000000002</c:v>
                </c:pt>
                <c:pt idx="124">
                  <c:v>0.54339999999999999</c:v>
                </c:pt>
                <c:pt idx="125">
                  <c:v>0.54659999999999997</c:v>
                </c:pt>
                <c:pt idx="126">
                  <c:v>0.54679999999999995</c:v>
                </c:pt>
                <c:pt idx="127">
                  <c:v>0.55000000000000004</c:v>
                </c:pt>
                <c:pt idx="128">
                  <c:v>0.55320000000000003</c:v>
                </c:pt>
                <c:pt idx="129">
                  <c:v>0.56000000000000005</c:v>
                </c:pt>
                <c:pt idx="130">
                  <c:v>0.56020000000000003</c:v>
                </c:pt>
                <c:pt idx="131">
                  <c:v>0.56340000000000001</c:v>
                </c:pt>
                <c:pt idx="132">
                  <c:v>0.56659999999999999</c:v>
                </c:pt>
                <c:pt idx="133">
                  <c:v>0.56679999999999997</c:v>
                </c:pt>
                <c:pt idx="134">
                  <c:v>0.56999999999999995</c:v>
                </c:pt>
                <c:pt idx="135">
                  <c:v>0.57320000000000004</c:v>
                </c:pt>
                <c:pt idx="136">
                  <c:v>0.57340000000000002</c:v>
                </c:pt>
                <c:pt idx="137">
                  <c:v>0.5766</c:v>
                </c:pt>
                <c:pt idx="138">
                  <c:v>0.57679999999999998</c:v>
                </c:pt>
                <c:pt idx="139">
                  <c:v>0.57999999999999996</c:v>
                </c:pt>
                <c:pt idx="140">
                  <c:v>0.58020000000000005</c:v>
                </c:pt>
                <c:pt idx="141">
                  <c:v>0.58320000000000005</c:v>
                </c:pt>
                <c:pt idx="142">
                  <c:v>0.58340000000000003</c:v>
                </c:pt>
                <c:pt idx="143">
                  <c:v>0.58660000000000001</c:v>
                </c:pt>
                <c:pt idx="144">
                  <c:v>0.58679999999999999</c:v>
                </c:pt>
                <c:pt idx="145">
                  <c:v>0.59319999999999995</c:v>
                </c:pt>
                <c:pt idx="146">
                  <c:v>0.59340000000000004</c:v>
                </c:pt>
                <c:pt idx="147">
                  <c:v>0.59660000000000002</c:v>
                </c:pt>
                <c:pt idx="148">
                  <c:v>0.5968</c:v>
                </c:pt>
                <c:pt idx="149">
                  <c:v>0.5998</c:v>
                </c:pt>
                <c:pt idx="150">
                  <c:v>0.6</c:v>
                </c:pt>
                <c:pt idx="151">
                  <c:v>0.60019999999999996</c:v>
                </c:pt>
                <c:pt idx="152">
                  <c:v>0.60319999999999996</c:v>
                </c:pt>
                <c:pt idx="153">
                  <c:v>0.60340000000000005</c:v>
                </c:pt>
                <c:pt idx="154">
                  <c:v>0.60680000000000001</c:v>
                </c:pt>
                <c:pt idx="155">
                  <c:v>0.61</c:v>
                </c:pt>
                <c:pt idx="156">
                  <c:v>0.61019999999999996</c:v>
                </c:pt>
                <c:pt idx="157">
                  <c:v>0.61319999999999997</c:v>
                </c:pt>
                <c:pt idx="158">
                  <c:v>0.61339999999999995</c:v>
                </c:pt>
                <c:pt idx="159">
                  <c:v>0.61660000000000004</c:v>
                </c:pt>
                <c:pt idx="160">
                  <c:v>0.61680000000000001</c:v>
                </c:pt>
                <c:pt idx="161">
                  <c:v>0.62</c:v>
                </c:pt>
                <c:pt idx="162">
                  <c:v>0.62019999999999997</c:v>
                </c:pt>
                <c:pt idx="163">
                  <c:v>0.62339999999999995</c:v>
                </c:pt>
                <c:pt idx="164">
                  <c:v>0.62660000000000005</c:v>
                </c:pt>
                <c:pt idx="165">
                  <c:v>0.62680000000000002</c:v>
                </c:pt>
                <c:pt idx="166">
                  <c:v>0.63</c:v>
                </c:pt>
                <c:pt idx="167">
                  <c:v>0.63319999999999999</c:v>
                </c:pt>
                <c:pt idx="168">
                  <c:v>0.63339999999999996</c:v>
                </c:pt>
                <c:pt idx="169">
                  <c:v>0.63680000000000003</c:v>
                </c:pt>
                <c:pt idx="170">
                  <c:v>0.64</c:v>
                </c:pt>
                <c:pt idx="171">
                  <c:v>0.64319999999999999</c:v>
                </c:pt>
                <c:pt idx="172">
                  <c:v>0.64339999999999997</c:v>
                </c:pt>
                <c:pt idx="173">
                  <c:v>0.64659999999999995</c:v>
                </c:pt>
                <c:pt idx="174">
                  <c:v>0.65</c:v>
                </c:pt>
                <c:pt idx="175">
                  <c:v>0.6502</c:v>
                </c:pt>
                <c:pt idx="176">
                  <c:v>0.6532</c:v>
                </c:pt>
                <c:pt idx="177">
                  <c:v>0.65339999999999998</c:v>
                </c:pt>
                <c:pt idx="178">
                  <c:v>0.66</c:v>
                </c:pt>
                <c:pt idx="179">
                  <c:v>0.66020000000000001</c:v>
                </c:pt>
                <c:pt idx="180">
                  <c:v>0.66339999999999999</c:v>
                </c:pt>
                <c:pt idx="181">
                  <c:v>0.66659999999999997</c:v>
                </c:pt>
                <c:pt idx="182">
                  <c:v>0.66679999999999995</c:v>
                </c:pt>
                <c:pt idx="183">
                  <c:v>0.67</c:v>
                </c:pt>
                <c:pt idx="184">
                  <c:v>0.67659999999999998</c:v>
                </c:pt>
                <c:pt idx="185">
                  <c:v>0.67679999999999996</c:v>
                </c:pt>
                <c:pt idx="186">
                  <c:v>0.68</c:v>
                </c:pt>
                <c:pt idx="187">
                  <c:v>0.68020000000000003</c:v>
                </c:pt>
                <c:pt idx="188">
                  <c:v>0.68320000000000003</c:v>
                </c:pt>
                <c:pt idx="189">
                  <c:v>0.68340000000000001</c:v>
                </c:pt>
                <c:pt idx="190">
                  <c:v>0.68679999999999997</c:v>
                </c:pt>
                <c:pt idx="191">
                  <c:v>0.69320000000000004</c:v>
                </c:pt>
                <c:pt idx="192">
                  <c:v>0.69340000000000002</c:v>
                </c:pt>
                <c:pt idx="193">
                  <c:v>0.6966</c:v>
                </c:pt>
                <c:pt idx="194">
                  <c:v>0.69679999999999997</c:v>
                </c:pt>
                <c:pt idx="195">
                  <c:v>0.7</c:v>
                </c:pt>
                <c:pt idx="196">
                  <c:v>0.70020000000000004</c:v>
                </c:pt>
                <c:pt idx="197">
                  <c:v>0.70679999999999998</c:v>
                </c:pt>
                <c:pt idx="198">
                  <c:v>0.71</c:v>
                </c:pt>
                <c:pt idx="199">
                  <c:v>0.71020000000000005</c:v>
                </c:pt>
                <c:pt idx="200">
                  <c:v>0.71340000000000003</c:v>
                </c:pt>
                <c:pt idx="201">
                  <c:v>0.71660000000000001</c:v>
                </c:pt>
                <c:pt idx="202">
                  <c:v>0.71679999999999999</c:v>
                </c:pt>
                <c:pt idx="203">
                  <c:v>0.72</c:v>
                </c:pt>
                <c:pt idx="204">
                  <c:v>0.72660000000000002</c:v>
                </c:pt>
                <c:pt idx="205">
                  <c:v>0.7268</c:v>
                </c:pt>
                <c:pt idx="206">
                  <c:v>0.73</c:v>
                </c:pt>
                <c:pt idx="207">
                  <c:v>0.73319999999999996</c:v>
                </c:pt>
                <c:pt idx="208">
                  <c:v>0.73340000000000005</c:v>
                </c:pt>
                <c:pt idx="209">
                  <c:v>0.73660000000000003</c:v>
                </c:pt>
                <c:pt idx="210">
                  <c:v>0.73680000000000001</c:v>
                </c:pt>
                <c:pt idx="211">
                  <c:v>0.74339999999999995</c:v>
                </c:pt>
                <c:pt idx="212">
                  <c:v>0.74660000000000004</c:v>
                </c:pt>
                <c:pt idx="213">
                  <c:v>0.74680000000000002</c:v>
                </c:pt>
                <c:pt idx="214">
                  <c:v>0.75</c:v>
                </c:pt>
                <c:pt idx="215">
                  <c:v>0.75019999999999998</c:v>
                </c:pt>
                <c:pt idx="216">
                  <c:v>0.76</c:v>
                </c:pt>
                <c:pt idx="217">
                  <c:v>0.76019999999999999</c:v>
                </c:pt>
                <c:pt idx="218">
                  <c:v>0.76339999999999997</c:v>
                </c:pt>
                <c:pt idx="219">
                  <c:v>0.76659999999999995</c:v>
                </c:pt>
                <c:pt idx="220">
                  <c:v>0.76680000000000004</c:v>
                </c:pt>
                <c:pt idx="221">
                  <c:v>0.77</c:v>
                </c:pt>
                <c:pt idx="222">
                  <c:v>0.77339999999999998</c:v>
                </c:pt>
                <c:pt idx="223">
                  <c:v>0.77659999999999996</c:v>
                </c:pt>
                <c:pt idx="224">
                  <c:v>0.77680000000000005</c:v>
                </c:pt>
                <c:pt idx="225">
                  <c:v>0.78</c:v>
                </c:pt>
                <c:pt idx="226">
                  <c:v>0.78339999999999999</c:v>
                </c:pt>
                <c:pt idx="227">
                  <c:v>0.78659999999999997</c:v>
                </c:pt>
                <c:pt idx="228">
                  <c:v>0.78680000000000005</c:v>
                </c:pt>
                <c:pt idx="229">
                  <c:v>0.79339999999999999</c:v>
                </c:pt>
                <c:pt idx="230">
                  <c:v>0.8</c:v>
                </c:pt>
                <c:pt idx="231">
                  <c:v>0.80020000000000002</c:v>
                </c:pt>
                <c:pt idx="232">
                  <c:v>0.8034</c:v>
                </c:pt>
                <c:pt idx="233">
                  <c:v>0.81</c:v>
                </c:pt>
                <c:pt idx="234">
                  <c:v>0.81340000000000001</c:v>
                </c:pt>
                <c:pt idx="235">
                  <c:v>0.81659999999999999</c:v>
                </c:pt>
                <c:pt idx="236">
                  <c:v>0.81679999999999997</c:v>
                </c:pt>
                <c:pt idx="237">
                  <c:v>0.8266</c:v>
                </c:pt>
                <c:pt idx="238">
                  <c:v>0.82679999999999998</c:v>
                </c:pt>
                <c:pt idx="239">
                  <c:v>0.83</c:v>
                </c:pt>
                <c:pt idx="240">
                  <c:v>0.83340000000000003</c:v>
                </c:pt>
                <c:pt idx="241">
                  <c:v>0.84340000000000004</c:v>
                </c:pt>
                <c:pt idx="242">
                  <c:v>0.85</c:v>
                </c:pt>
                <c:pt idx="243">
                  <c:v>0.85340000000000005</c:v>
                </c:pt>
                <c:pt idx="244">
                  <c:v>0.86</c:v>
                </c:pt>
                <c:pt idx="245">
                  <c:v>0.86660000000000004</c:v>
                </c:pt>
                <c:pt idx="246">
                  <c:v>0.86680000000000001</c:v>
                </c:pt>
                <c:pt idx="247">
                  <c:v>0.87</c:v>
                </c:pt>
                <c:pt idx="248">
                  <c:v>0.88</c:v>
                </c:pt>
                <c:pt idx="249">
                  <c:v>0.88339999999999996</c:v>
                </c:pt>
                <c:pt idx="250">
                  <c:v>0.89339999999999997</c:v>
                </c:pt>
                <c:pt idx="251">
                  <c:v>0.9</c:v>
                </c:pt>
                <c:pt idx="252">
                  <c:v>0.91</c:v>
                </c:pt>
                <c:pt idx="253">
                  <c:v>0.93340000000000001</c:v>
                </c:pt>
                <c:pt idx="254">
                  <c:v>0.95</c:v>
                </c:pt>
                <c:pt idx="255">
                  <c:v>0.96</c:v>
                </c:pt>
                <c:pt idx="256">
                  <c:v>1</c:v>
                </c:pt>
              </c:numCache>
            </c:numRef>
          </c:xVal>
          <c:yVal>
            <c:numRef>
              <c:f>'Figure D2b-D5-customers'!$EV$9:$EV$265</c:f>
              <c:numCache>
                <c:formatCode>General</c:formatCode>
                <c:ptCount val="257"/>
                <c:pt idx="0">
                  <c:v>2.2200000000000001E-2</c:v>
                </c:pt>
                <c:pt idx="1">
                  <c:v>2.3599999999999999E-2</c:v>
                </c:pt>
                <c:pt idx="2">
                  <c:v>2.46E-2</c:v>
                </c:pt>
                <c:pt idx="3">
                  <c:v>2.5100000000000001E-2</c:v>
                </c:pt>
                <c:pt idx="4">
                  <c:v>2.6200000000000001E-2</c:v>
                </c:pt>
                <c:pt idx="5">
                  <c:v>2.6700000000000002E-2</c:v>
                </c:pt>
                <c:pt idx="6">
                  <c:v>2.7300000000000001E-2</c:v>
                </c:pt>
                <c:pt idx="7">
                  <c:v>2.7300000000000001E-2</c:v>
                </c:pt>
                <c:pt idx="8">
                  <c:v>2.7799999999999998E-2</c:v>
                </c:pt>
                <c:pt idx="9">
                  <c:v>2.8400000000000002E-2</c:v>
                </c:pt>
                <c:pt idx="10">
                  <c:v>2.9000000000000001E-2</c:v>
                </c:pt>
                <c:pt idx="11">
                  <c:v>2.9000000000000001E-2</c:v>
                </c:pt>
                <c:pt idx="12">
                  <c:v>2.93E-2</c:v>
                </c:pt>
                <c:pt idx="13">
                  <c:v>2.9499999999999998E-2</c:v>
                </c:pt>
                <c:pt idx="14">
                  <c:v>2.9600000000000001E-2</c:v>
                </c:pt>
                <c:pt idx="15">
                  <c:v>3.0200000000000001E-2</c:v>
                </c:pt>
                <c:pt idx="16">
                  <c:v>3.0200000000000001E-2</c:v>
                </c:pt>
                <c:pt idx="17">
                  <c:v>3.0800000000000001E-2</c:v>
                </c:pt>
                <c:pt idx="18">
                  <c:v>3.0800000000000001E-2</c:v>
                </c:pt>
                <c:pt idx="19">
                  <c:v>3.1E-2</c:v>
                </c:pt>
                <c:pt idx="20">
                  <c:v>3.1300000000000001E-2</c:v>
                </c:pt>
                <c:pt idx="21">
                  <c:v>3.1399999999999997E-2</c:v>
                </c:pt>
                <c:pt idx="22">
                  <c:v>3.2099999999999997E-2</c:v>
                </c:pt>
                <c:pt idx="23">
                  <c:v>3.2099999999999997E-2</c:v>
                </c:pt>
                <c:pt idx="24">
                  <c:v>3.2599999999999997E-2</c:v>
                </c:pt>
                <c:pt idx="25">
                  <c:v>3.27E-2</c:v>
                </c:pt>
                <c:pt idx="26">
                  <c:v>3.27E-2</c:v>
                </c:pt>
                <c:pt idx="27">
                  <c:v>3.32E-2</c:v>
                </c:pt>
                <c:pt idx="28">
                  <c:v>3.3399999999999999E-2</c:v>
                </c:pt>
                <c:pt idx="29">
                  <c:v>3.3399999999999999E-2</c:v>
                </c:pt>
                <c:pt idx="30">
                  <c:v>3.39E-2</c:v>
                </c:pt>
                <c:pt idx="31">
                  <c:v>3.4000000000000002E-2</c:v>
                </c:pt>
                <c:pt idx="32">
                  <c:v>3.44E-2</c:v>
                </c:pt>
                <c:pt idx="33">
                  <c:v>3.4700000000000002E-2</c:v>
                </c:pt>
                <c:pt idx="34">
                  <c:v>3.4700000000000002E-2</c:v>
                </c:pt>
                <c:pt idx="35">
                  <c:v>3.5400000000000001E-2</c:v>
                </c:pt>
                <c:pt idx="36">
                  <c:v>3.5400000000000001E-2</c:v>
                </c:pt>
                <c:pt idx="37">
                  <c:v>3.5900000000000001E-2</c:v>
                </c:pt>
                <c:pt idx="38">
                  <c:v>3.61E-2</c:v>
                </c:pt>
                <c:pt idx="39">
                  <c:v>3.61E-2</c:v>
                </c:pt>
                <c:pt idx="40">
                  <c:v>3.6299999999999999E-2</c:v>
                </c:pt>
                <c:pt idx="41">
                  <c:v>3.6600000000000001E-2</c:v>
                </c:pt>
                <c:pt idx="42">
                  <c:v>3.6799999999999999E-2</c:v>
                </c:pt>
                <c:pt idx="43">
                  <c:v>3.6799999999999999E-2</c:v>
                </c:pt>
                <c:pt idx="44">
                  <c:v>3.7400000000000003E-2</c:v>
                </c:pt>
                <c:pt idx="45">
                  <c:v>3.7499999999999999E-2</c:v>
                </c:pt>
                <c:pt idx="46">
                  <c:v>3.7600000000000001E-2</c:v>
                </c:pt>
                <c:pt idx="47">
                  <c:v>3.7699999999999997E-2</c:v>
                </c:pt>
                <c:pt idx="48">
                  <c:v>3.7900000000000003E-2</c:v>
                </c:pt>
                <c:pt idx="49">
                  <c:v>3.8100000000000002E-2</c:v>
                </c:pt>
                <c:pt idx="50">
                  <c:v>3.8300000000000001E-2</c:v>
                </c:pt>
                <c:pt idx="51">
                  <c:v>3.8300000000000001E-2</c:v>
                </c:pt>
                <c:pt idx="52">
                  <c:v>3.85E-2</c:v>
                </c:pt>
                <c:pt idx="53">
                  <c:v>3.8600000000000002E-2</c:v>
                </c:pt>
                <c:pt idx="54">
                  <c:v>3.9E-2</c:v>
                </c:pt>
                <c:pt idx="55">
                  <c:v>3.9E-2</c:v>
                </c:pt>
                <c:pt idx="56">
                  <c:v>3.9199999999999999E-2</c:v>
                </c:pt>
                <c:pt idx="57">
                  <c:v>3.9399999999999998E-2</c:v>
                </c:pt>
                <c:pt idx="58">
                  <c:v>3.9600000000000003E-2</c:v>
                </c:pt>
                <c:pt idx="59">
                  <c:v>3.9600000000000003E-2</c:v>
                </c:pt>
                <c:pt idx="60">
                  <c:v>3.9800000000000002E-2</c:v>
                </c:pt>
                <c:pt idx="61">
                  <c:v>3.9800000000000002E-2</c:v>
                </c:pt>
                <c:pt idx="62">
                  <c:v>0.04</c:v>
                </c:pt>
                <c:pt idx="63">
                  <c:v>0.04</c:v>
                </c:pt>
                <c:pt idx="64">
                  <c:v>4.02E-2</c:v>
                </c:pt>
                <c:pt idx="65">
                  <c:v>4.02E-2</c:v>
                </c:pt>
                <c:pt idx="66">
                  <c:v>4.0399999999999998E-2</c:v>
                </c:pt>
                <c:pt idx="67">
                  <c:v>4.0399999999999998E-2</c:v>
                </c:pt>
                <c:pt idx="68">
                  <c:v>4.0500000000000001E-2</c:v>
                </c:pt>
                <c:pt idx="69">
                  <c:v>4.0500000000000001E-2</c:v>
                </c:pt>
                <c:pt idx="70">
                  <c:v>4.0599999999999997E-2</c:v>
                </c:pt>
                <c:pt idx="71">
                  <c:v>4.1099999999999998E-2</c:v>
                </c:pt>
                <c:pt idx="72">
                  <c:v>4.1300000000000003E-2</c:v>
                </c:pt>
                <c:pt idx="73">
                  <c:v>4.1300000000000003E-2</c:v>
                </c:pt>
                <c:pt idx="74">
                  <c:v>4.1500000000000002E-2</c:v>
                </c:pt>
                <c:pt idx="75">
                  <c:v>4.19E-2</c:v>
                </c:pt>
                <c:pt idx="76">
                  <c:v>4.2099999999999999E-2</c:v>
                </c:pt>
                <c:pt idx="77">
                  <c:v>4.2099999999999999E-2</c:v>
                </c:pt>
                <c:pt idx="78">
                  <c:v>4.2500000000000003E-2</c:v>
                </c:pt>
                <c:pt idx="79">
                  <c:v>4.2900000000000001E-2</c:v>
                </c:pt>
                <c:pt idx="80">
                  <c:v>4.2900000000000001E-2</c:v>
                </c:pt>
                <c:pt idx="81">
                  <c:v>4.3099999999999999E-2</c:v>
                </c:pt>
                <c:pt idx="82">
                  <c:v>4.3099999999999999E-2</c:v>
                </c:pt>
                <c:pt idx="83">
                  <c:v>4.3299999999999998E-2</c:v>
                </c:pt>
                <c:pt idx="84">
                  <c:v>4.3299999999999998E-2</c:v>
                </c:pt>
                <c:pt idx="85">
                  <c:v>4.3499999999999997E-2</c:v>
                </c:pt>
                <c:pt idx="86">
                  <c:v>4.3499999999999997E-2</c:v>
                </c:pt>
                <c:pt idx="87">
                  <c:v>4.3700000000000003E-2</c:v>
                </c:pt>
                <c:pt idx="88">
                  <c:v>4.3700000000000003E-2</c:v>
                </c:pt>
                <c:pt idx="89">
                  <c:v>4.41E-2</c:v>
                </c:pt>
                <c:pt idx="90">
                  <c:v>4.4200000000000003E-2</c:v>
                </c:pt>
                <c:pt idx="91">
                  <c:v>4.4400000000000002E-2</c:v>
                </c:pt>
                <c:pt idx="92">
                  <c:v>4.4600000000000001E-2</c:v>
                </c:pt>
                <c:pt idx="93">
                  <c:v>4.4600000000000001E-2</c:v>
                </c:pt>
                <c:pt idx="94">
                  <c:v>4.48E-2</c:v>
                </c:pt>
                <c:pt idx="95">
                  <c:v>4.48E-2</c:v>
                </c:pt>
                <c:pt idx="96">
                  <c:v>4.5199999999999997E-2</c:v>
                </c:pt>
                <c:pt idx="97">
                  <c:v>4.5199999999999997E-2</c:v>
                </c:pt>
                <c:pt idx="98">
                  <c:v>4.5400000000000003E-2</c:v>
                </c:pt>
                <c:pt idx="99">
                  <c:v>4.5400000000000003E-2</c:v>
                </c:pt>
                <c:pt idx="100">
                  <c:v>4.5600000000000002E-2</c:v>
                </c:pt>
                <c:pt idx="101">
                  <c:v>4.5600000000000002E-2</c:v>
                </c:pt>
                <c:pt idx="102">
                  <c:v>4.6100000000000002E-2</c:v>
                </c:pt>
                <c:pt idx="103">
                  <c:v>4.6300000000000001E-2</c:v>
                </c:pt>
                <c:pt idx="104">
                  <c:v>4.6300000000000001E-2</c:v>
                </c:pt>
                <c:pt idx="105">
                  <c:v>4.65E-2</c:v>
                </c:pt>
                <c:pt idx="106">
                  <c:v>4.65E-2</c:v>
                </c:pt>
                <c:pt idx="107">
                  <c:v>4.6699999999999998E-2</c:v>
                </c:pt>
                <c:pt idx="108">
                  <c:v>4.7100000000000003E-2</c:v>
                </c:pt>
                <c:pt idx="109">
                  <c:v>4.7100000000000003E-2</c:v>
                </c:pt>
                <c:pt idx="110">
                  <c:v>4.7399999999999998E-2</c:v>
                </c:pt>
                <c:pt idx="111">
                  <c:v>4.7800000000000002E-2</c:v>
                </c:pt>
                <c:pt idx="112">
                  <c:v>4.7800000000000002E-2</c:v>
                </c:pt>
                <c:pt idx="113">
                  <c:v>4.8000000000000001E-2</c:v>
                </c:pt>
                <c:pt idx="114">
                  <c:v>4.8000000000000001E-2</c:v>
                </c:pt>
                <c:pt idx="115">
                  <c:v>4.82E-2</c:v>
                </c:pt>
                <c:pt idx="116">
                  <c:v>4.8500000000000001E-2</c:v>
                </c:pt>
                <c:pt idx="117">
                  <c:v>4.8500000000000001E-2</c:v>
                </c:pt>
                <c:pt idx="118">
                  <c:v>4.87E-2</c:v>
                </c:pt>
                <c:pt idx="119">
                  <c:v>4.8899999999999999E-2</c:v>
                </c:pt>
                <c:pt idx="120">
                  <c:v>4.8899999999999999E-2</c:v>
                </c:pt>
                <c:pt idx="121">
                  <c:v>4.9099999999999998E-2</c:v>
                </c:pt>
                <c:pt idx="122">
                  <c:v>4.9399999999999999E-2</c:v>
                </c:pt>
                <c:pt idx="123">
                  <c:v>4.9599999999999998E-2</c:v>
                </c:pt>
                <c:pt idx="124">
                  <c:v>4.9599999999999998E-2</c:v>
                </c:pt>
                <c:pt idx="125">
                  <c:v>4.9799999999999997E-2</c:v>
                </c:pt>
                <c:pt idx="126">
                  <c:v>4.9799999999999997E-2</c:v>
                </c:pt>
                <c:pt idx="127">
                  <c:v>0.05</c:v>
                </c:pt>
                <c:pt idx="128">
                  <c:v>5.0299999999999997E-2</c:v>
                </c:pt>
                <c:pt idx="129">
                  <c:v>5.0700000000000002E-2</c:v>
                </c:pt>
                <c:pt idx="130">
                  <c:v>5.0700000000000002E-2</c:v>
                </c:pt>
                <c:pt idx="131">
                  <c:v>5.0999999999999997E-2</c:v>
                </c:pt>
                <c:pt idx="132">
                  <c:v>5.1200000000000002E-2</c:v>
                </c:pt>
                <c:pt idx="133">
                  <c:v>5.1200000000000002E-2</c:v>
                </c:pt>
                <c:pt idx="134">
                  <c:v>5.1400000000000001E-2</c:v>
                </c:pt>
                <c:pt idx="135">
                  <c:v>5.16E-2</c:v>
                </c:pt>
                <c:pt idx="136">
                  <c:v>5.1700000000000003E-2</c:v>
                </c:pt>
                <c:pt idx="137">
                  <c:v>5.1900000000000002E-2</c:v>
                </c:pt>
                <c:pt idx="138">
                  <c:v>5.1900000000000002E-2</c:v>
                </c:pt>
                <c:pt idx="139">
                  <c:v>5.21E-2</c:v>
                </c:pt>
                <c:pt idx="140">
                  <c:v>5.21E-2</c:v>
                </c:pt>
                <c:pt idx="141">
                  <c:v>5.2299999999999999E-2</c:v>
                </c:pt>
                <c:pt idx="142">
                  <c:v>5.2400000000000002E-2</c:v>
                </c:pt>
                <c:pt idx="143">
                  <c:v>5.2600000000000001E-2</c:v>
                </c:pt>
                <c:pt idx="144">
                  <c:v>5.2600000000000001E-2</c:v>
                </c:pt>
                <c:pt idx="145">
                  <c:v>5.3100000000000001E-2</c:v>
                </c:pt>
                <c:pt idx="146">
                  <c:v>5.3100000000000001E-2</c:v>
                </c:pt>
                <c:pt idx="147">
                  <c:v>5.33E-2</c:v>
                </c:pt>
                <c:pt idx="148">
                  <c:v>5.33E-2</c:v>
                </c:pt>
                <c:pt idx="149">
                  <c:v>5.3499999999999999E-2</c:v>
                </c:pt>
                <c:pt idx="150">
                  <c:v>5.3499999999999999E-2</c:v>
                </c:pt>
                <c:pt idx="151">
                  <c:v>5.3600000000000002E-2</c:v>
                </c:pt>
                <c:pt idx="152">
                  <c:v>5.3800000000000001E-2</c:v>
                </c:pt>
                <c:pt idx="153">
                  <c:v>5.3800000000000001E-2</c:v>
                </c:pt>
                <c:pt idx="154">
                  <c:v>5.3999999999999999E-2</c:v>
                </c:pt>
                <c:pt idx="155">
                  <c:v>5.4300000000000001E-2</c:v>
                </c:pt>
                <c:pt idx="156">
                  <c:v>5.4300000000000001E-2</c:v>
                </c:pt>
                <c:pt idx="157">
                  <c:v>5.45E-2</c:v>
                </c:pt>
                <c:pt idx="158">
                  <c:v>5.45E-2</c:v>
                </c:pt>
                <c:pt idx="159">
                  <c:v>5.4800000000000001E-2</c:v>
                </c:pt>
                <c:pt idx="160">
                  <c:v>5.4800000000000001E-2</c:v>
                </c:pt>
                <c:pt idx="161">
                  <c:v>5.5E-2</c:v>
                </c:pt>
                <c:pt idx="162">
                  <c:v>5.5E-2</c:v>
                </c:pt>
                <c:pt idx="163">
                  <c:v>5.5300000000000002E-2</c:v>
                </c:pt>
                <c:pt idx="164">
                  <c:v>5.5500000000000001E-2</c:v>
                </c:pt>
                <c:pt idx="165">
                  <c:v>5.5500000000000001E-2</c:v>
                </c:pt>
                <c:pt idx="166">
                  <c:v>5.57E-2</c:v>
                </c:pt>
                <c:pt idx="167">
                  <c:v>5.6000000000000001E-2</c:v>
                </c:pt>
                <c:pt idx="168">
                  <c:v>5.6000000000000001E-2</c:v>
                </c:pt>
                <c:pt idx="169">
                  <c:v>5.6300000000000003E-2</c:v>
                </c:pt>
                <c:pt idx="170">
                  <c:v>5.6500000000000002E-2</c:v>
                </c:pt>
                <c:pt idx="171">
                  <c:v>5.67E-2</c:v>
                </c:pt>
                <c:pt idx="172">
                  <c:v>5.6800000000000003E-2</c:v>
                </c:pt>
                <c:pt idx="173">
                  <c:v>5.7000000000000002E-2</c:v>
                </c:pt>
                <c:pt idx="174">
                  <c:v>5.7299999999999997E-2</c:v>
                </c:pt>
                <c:pt idx="175">
                  <c:v>5.7299999999999997E-2</c:v>
                </c:pt>
                <c:pt idx="176">
                  <c:v>5.7500000000000002E-2</c:v>
                </c:pt>
                <c:pt idx="177">
                  <c:v>5.7500000000000002E-2</c:v>
                </c:pt>
                <c:pt idx="178">
                  <c:v>5.8000000000000003E-2</c:v>
                </c:pt>
                <c:pt idx="179">
                  <c:v>5.8000000000000003E-2</c:v>
                </c:pt>
                <c:pt idx="180">
                  <c:v>5.8299999999999998E-2</c:v>
                </c:pt>
                <c:pt idx="181">
                  <c:v>5.8500000000000003E-2</c:v>
                </c:pt>
                <c:pt idx="182">
                  <c:v>5.8500000000000003E-2</c:v>
                </c:pt>
                <c:pt idx="183">
                  <c:v>5.8799999999999998E-2</c:v>
                </c:pt>
                <c:pt idx="184">
                  <c:v>5.9299999999999999E-2</c:v>
                </c:pt>
                <c:pt idx="185">
                  <c:v>5.9299999999999999E-2</c:v>
                </c:pt>
                <c:pt idx="186">
                  <c:v>5.96E-2</c:v>
                </c:pt>
                <c:pt idx="187">
                  <c:v>5.96E-2</c:v>
                </c:pt>
                <c:pt idx="188">
                  <c:v>5.9799999999999999E-2</c:v>
                </c:pt>
                <c:pt idx="189">
                  <c:v>5.9799999999999999E-2</c:v>
                </c:pt>
                <c:pt idx="190">
                  <c:v>6.0100000000000001E-2</c:v>
                </c:pt>
                <c:pt idx="191">
                  <c:v>6.0600000000000001E-2</c:v>
                </c:pt>
                <c:pt idx="192">
                  <c:v>6.0600000000000001E-2</c:v>
                </c:pt>
                <c:pt idx="193">
                  <c:v>6.0900000000000003E-2</c:v>
                </c:pt>
                <c:pt idx="194">
                  <c:v>6.0900000000000003E-2</c:v>
                </c:pt>
                <c:pt idx="195">
                  <c:v>6.1100000000000002E-2</c:v>
                </c:pt>
                <c:pt idx="196">
                  <c:v>6.1199999999999997E-2</c:v>
                </c:pt>
                <c:pt idx="197">
                  <c:v>6.1699999999999998E-2</c:v>
                </c:pt>
                <c:pt idx="198">
                  <c:v>6.1899999999999997E-2</c:v>
                </c:pt>
                <c:pt idx="199">
                  <c:v>6.2E-2</c:v>
                </c:pt>
                <c:pt idx="200">
                  <c:v>6.2199999999999998E-2</c:v>
                </c:pt>
                <c:pt idx="201">
                  <c:v>6.25E-2</c:v>
                </c:pt>
                <c:pt idx="202">
                  <c:v>6.25E-2</c:v>
                </c:pt>
                <c:pt idx="203">
                  <c:v>6.2700000000000006E-2</c:v>
                </c:pt>
                <c:pt idx="204">
                  <c:v>6.3299999999999995E-2</c:v>
                </c:pt>
                <c:pt idx="205">
                  <c:v>6.3299999999999995E-2</c:v>
                </c:pt>
                <c:pt idx="206">
                  <c:v>6.3600000000000004E-2</c:v>
                </c:pt>
                <c:pt idx="207">
                  <c:v>6.3799999999999996E-2</c:v>
                </c:pt>
                <c:pt idx="208">
                  <c:v>6.3799999999999996E-2</c:v>
                </c:pt>
                <c:pt idx="209">
                  <c:v>6.4100000000000004E-2</c:v>
                </c:pt>
                <c:pt idx="210">
                  <c:v>6.4100000000000004E-2</c:v>
                </c:pt>
                <c:pt idx="211">
                  <c:v>6.4699999999999994E-2</c:v>
                </c:pt>
                <c:pt idx="212">
                  <c:v>6.4899999999999999E-2</c:v>
                </c:pt>
                <c:pt idx="213">
                  <c:v>6.5000000000000002E-2</c:v>
                </c:pt>
                <c:pt idx="214">
                  <c:v>6.5199999999999994E-2</c:v>
                </c:pt>
                <c:pt idx="215">
                  <c:v>6.5199999999999994E-2</c:v>
                </c:pt>
                <c:pt idx="216">
                  <c:v>6.6100000000000006E-2</c:v>
                </c:pt>
                <c:pt idx="217">
                  <c:v>6.6100000000000006E-2</c:v>
                </c:pt>
                <c:pt idx="218">
                  <c:v>6.6299999999999998E-2</c:v>
                </c:pt>
                <c:pt idx="219">
                  <c:v>6.6600000000000006E-2</c:v>
                </c:pt>
                <c:pt idx="220">
                  <c:v>6.6600000000000006E-2</c:v>
                </c:pt>
                <c:pt idx="221">
                  <c:v>6.6900000000000001E-2</c:v>
                </c:pt>
                <c:pt idx="222">
                  <c:v>6.7199999999999996E-2</c:v>
                </c:pt>
                <c:pt idx="223">
                  <c:v>6.7500000000000004E-2</c:v>
                </c:pt>
                <c:pt idx="224">
                  <c:v>6.7500000000000004E-2</c:v>
                </c:pt>
                <c:pt idx="225">
                  <c:v>6.7799999999999999E-2</c:v>
                </c:pt>
                <c:pt idx="226">
                  <c:v>6.8000000000000005E-2</c:v>
                </c:pt>
                <c:pt idx="227">
                  <c:v>6.83E-2</c:v>
                </c:pt>
                <c:pt idx="228">
                  <c:v>6.83E-2</c:v>
                </c:pt>
                <c:pt idx="229">
                  <c:v>6.8900000000000003E-2</c:v>
                </c:pt>
                <c:pt idx="230">
                  <c:v>6.9500000000000006E-2</c:v>
                </c:pt>
                <c:pt idx="231">
                  <c:v>6.9500000000000006E-2</c:v>
                </c:pt>
                <c:pt idx="232">
                  <c:v>6.9800000000000001E-2</c:v>
                </c:pt>
                <c:pt idx="233">
                  <c:v>7.0400000000000004E-2</c:v>
                </c:pt>
                <c:pt idx="234">
                  <c:v>7.0699999999999999E-2</c:v>
                </c:pt>
                <c:pt idx="235">
                  <c:v>7.0999999999999994E-2</c:v>
                </c:pt>
                <c:pt idx="236">
                  <c:v>7.0999999999999994E-2</c:v>
                </c:pt>
                <c:pt idx="237">
                  <c:v>7.1800000000000003E-2</c:v>
                </c:pt>
                <c:pt idx="238">
                  <c:v>7.1900000000000006E-2</c:v>
                </c:pt>
                <c:pt idx="239">
                  <c:v>7.2099999999999997E-2</c:v>
                </c:pt>
                <c:pt idx="240">
                  <c:v>7.2499999999999995E-2</c:v>
                </c:pt>
                <c:pt idx="241">
                  <c:v>7.3400000000000007E-2</c:v>
                </c:pt>
                <c:pt idx="242">
                  <c:v>7.3999999999999996E-2</c:v>
                </c:pt>
                <c:pt idx="243">
                  <c:v>7.4300000000000005E-2</c:v>
                </c:pt>
                <c:pt idx="244">
                  <c:v>7.4899999999999994E-2</c:v>
                </c:pt>
                <c:pt idx="245">
                  <c:v>7.5499999999999998E-2</c:v>
                </c:pt>
                <c:pt idx="246">
                  <c:v>7.5499999999999998E-2</c:v>
                </c:pt>
                <c:pt idx="247">
                  <c:v>7.5800000000000006E-2</c:v>
                </c:pt>
                <c:pt idx="248">
                  <c:v>7.6700000000000004E-2</c:v>
                </c:pt>
                <c:pt idx="249">
                  <c:v>7.7100000000000002E-2</c:v>
                </c:pt>
                <c:pt idx="250">
                  <c:v>7.8E-2</c:v>
                </c:pt>
                <c:pt idx="251">
                  <c:v>7.8600000000000003E-2</c:v>
                </c:pt>
                <c:pt idx="252">
                  <c:v>7.9600000000000004E-2</c:v>
                </c:pt>
                <c:pt idx="253">
                  <c:v>8.1799999999999998E-2</c:v>
                </c:pt>
                <c:pt idx="254">
                  <c:v>8.3500000000000005E-2</c:v>
                </c:pt>
                <c:pt idx="255">
                  <c:v>8.4500000000000006E-2</c:v>
                </c:pt>
                <c:pt idx="256">
                  <c:v>8.8499999999999995E-2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096-4095-B48C-ECF4E7D2E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703359"/>
        <c:axId val="1220536159"/>
      </c:scatterChart>
      <c:valAx>
        <c:axId val="746703359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Management practices 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20536159"/>
        <c:crosses val="autoZero"/>
        <c:crossBetween val="midCat"/>
      </c:valAx>
      <c:valAx>
        <c:axId val="122053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467033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211759473583131"/>
          <c:w val="0.99708737913557766"/>
          <c:h val="8.14043324179267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D2b-D5-customers'!$AR$11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D2b-D5-customers'!$AQ$12,'Figure D2b-D5-customers'!$AQ$15)</c:f>
              <c:strCache>
                <c:ptCount val="2"/>
                <c:pt idx="0">
                  <c:v>Domestic owned</c:v>
                </c:pt>
                <c:pt idx="1">
                  <c:v>Foreign owned</c:v>
                </c:pt>
              </c:strCache>
            </c:strRef>
          </c:cat>
          <c:val>
            <c:numRef>
              <c:f>('Figure D2b-D5-customers'!$AR$12,'Figure D2b-D5-customers'!$AR$15)</c:f>
              <c:numCache>
                <c:formatCode>0.00</c:formatCode>
                <c:ptCount val="2"/>
                <c:pt idx="0">
                  <c:v>0.57550000000000001</c:v>
                </c:pt>
                <c:pt idx="1">
                  <c:v>0.4052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15-47D5-9414-545B04B7FA01}"/>
            </c:ext>
          </c:extLst>
        </c:ser>
        <c:ser>
          <c:idx val="1"/>
          <c:order val="1"/>
          <c:tx>
            <c:strRef>
              <c:f>'Figure D2b-D5-customers'!$AS$11</c:f>
              <c:strCache>
                <c:ptCount val="1"/>
                <c:pt idx="0">
                  <c:v>BW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D2b-D5-customers'!$AQ$12,'Figure D2b-D5-customers'!$AQ$15)</c:f>
              <c:strCache>
                <c:ptCount val="2"/>
                <c:pt idx="0">
                  <c:v>Domestic owned</c:v>
                </c:pt>
                <c:pt idx="1">
                  <c:v>Foreign owned</c:v>
                </c:pt>
              </c:strCache>
            </c:strRef>
          </c:cat>
          <c:val>
            <c:numRef>
              <c:f>('Figure D2b-D5-customers'!$AS$12,'Figure D2b-D5-customers'!$AS$15)</c:f>
              <c:numCache>
                <c:formatCode>0.00</c:formatCode>
                <c:ptCount val="2"/>
                <c:pt idx="0">
                  <c:v>0.1484</c:v>
                </c:pt>
                <c:pt idx="1">
                  <c:v>8.8599999999999998E-2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15-47D5-9414-545B04B7FA01}"/>
            </c:ext>
          </c:extLst>
        </c:ser>
        <c:ser>
          <c:idx val="2"/>
          <c:order val="2"/>
          <c:tx>
            <c:strRef>
              <c:f>'Figure D2b-D5-customers'!$AT$11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D2b-D5-customers'!$AQ$12,'Figure D2b-D5-customers'!$AQ$15)</c:f>
              <c:strCache>
                <c:ptCount val="2"/>
                <c:pt idx="0">
                  <c:v>Domestic owned</c:v>
                </c:pt>
                <c:pt idx="1">
                  <c:v>Foreign owned</c:v>
                </c:pt>
              </c:strCache>
            </c:strRef>
          </c:cat>
          <c:val>
            <c:numRef>
              <c:f>('Figure D2b-D5-customers'!$AT$12,'Figure D2b-D5-customers'!$AT$15)</c:f>
              <c:numCache>
                <c:formatCode>0.00</c:formatCode>
                <c:ptCount val="2"/>
                <c:pt idx="0">
                  <c:v>0.2306</c:v>
                </c:pt>
                <c:pt idx="1">
                  <c:v>0.40079999999999999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15-47D5-9414-545B04B7FA01}"/>
            </c:ext>
          </c:extLst>
        </c:ser>
        <c:ser>
          <c:idx val="3"/>
          <c:order val="3"/>
          <c:tx>
            <c:strRef>
              <c:f>'Figure D2b-D5-customers'!$AU$11</c:f>
              <c:strCache>
                <c:ptCount val="1"/>
                <c:pt idx="0">
                  <c:v>WC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D2b-D5-customers'!$AQ$12,'Figure D2b-D5-customers'!$AQ$15)</c:f>
              <c:strCache>
                <c:ptCount val="2"/>
                <c:pt idx="0">
                  <c:v>Domestic owned</c:v>
                </c:pt>
                <c:pt idx="1">
                  <c:v>Foreign owned</c:v>
                </c:pt>
              </c:strCache>
            </c:strRef>
          </c:cat>
          <c:val>
            <c:numRef>
              <c:f>('Figure D2b-D5-customers'!$AU$12,'Figure D2b-D5-customers'!$AU$15)</c:f>
              <c:numCache>
                <c:formatCode>0.00</c:formatCode>
                <c:ptCount val="2"/>
                <c:pt idx="0">
                  <c:v>4.5499999999999999E-2</c:v>
                </c:pt>
                <c:pt idx="1">
                  <c:v>0.1053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15-47D5-9414-545B04B7F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D2b-D5-customers'!$AY$11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D2b-D5-customers'!$AX$12,'Figure D2b-D5-customers'!$AX$15)</c:f>
              <c:strCache>
                <c:ptCount val="2"/>
                <c:pt idx="0">
                  <c:v>Non exporter</c:v>
                </c:pt>
                <c:pt idx="1">
                  <c:v>Exporter</c:v>
                </c:pt>
              </c:strCache>
            </c:strRef>
          </c:cat>
          <c:val>
            <c:numRef>
              <c:f>('Figure D2b-D5-customers'!$AY$12,'Figure D2b-D5-customers'!$AY$15)</c:f>
              <c:numCache>
                <c:formatCode>0.00</c:formatCode>
                <c:ptCount val="2"/>
                <c:pt idx="0">
                  <c:v>0.56869999999999998</c:v>
                </c:pt>
                <c:pt idx="1">
                  <c:v>0.49430000000000002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1-48EB-A47C-91C4B7427D64}"/>
            </c:ext>
          </c:extLst>
        </c:ser>
        <c:ser>
          <c:idx val="1"/>
          <c:order val="1"/>
          <c:tx>
            <c:strRef>
              <c:f>'Figure D2b-D5-customers'!$AZ$11</c:f>
              <c:strCache>
                <c:ptCount val="1"/>
                <c:pt idx="0">
                  <c:v>BW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D2b-D5-customers'!$AX$12,'Figure D2b-D5-customers'!$AX$15)</c:f>
              <c:strCache>
                <c:ptCount val="2"/>
                <c:pt idx="0">
                  <c:v>Non exporter</c:v>
                </c:pt>
                <c:pt idx="1">
                  <c:v>Exporter</c:v>
                </c:pt>
              </c:strCache>
            </c:strRef>
          </c:cat>
          <c:val>
            <c:numRef>
              <c:f>('Figure D2b-D5-customers'!$AZ$12,'Figure D2b-D5-customers'!$AZ$15)</c:f>
              <c:numCache>
                <c:formatCode>0.00</c:formatCode>
                <c:ptCount val="2"/>
                <c:pt idx="0">
                  <c:v>0.15029999999999999</c:v>
                </c:pt>
                <c:pt idx="1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1-48EB-A47C-91C4B7427D64}"/>
            </c:ext>
          </c:extLst>
        </c:ser>
        <c:ser>
          <c:idx val="2"/>
          <c:order val="2"/>
          <c:tx>
            <c:strRef>
              <c:f>'Figure D2b-D5-customers'!$BA$11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D2b-D5-customers'!$AX$12,'Figure D2b-D5-customers'!$AX$15)</c:f>
              <c:strCache>
                <c:ptCount val="2"/>
                <c:pt idx="0">
                  <c:v>Non exporter</c:v>
                </c:pt>
                <c:pt idx="1">
                  <c:v>Exporter</c:v>
                </c:pt>
              </c:strCache>
            </c:strRef>
          </c:cat>
          <c:val>
            <c:numRef>
              <c:f>('Figure D2b-D5-customers'!$BA$12,'Figure D2b-D5-customers'!$BA$15)</c:f>
              <c:numCache>
                <c:formatCode>0.00</c:formatCode>
                <c:ptCount val="2"/>
                <c:pt idx="0">
                  <c:v>0.2354</c:v>
                </c:pt>
                <c:pt idx="1">
                  <c:v>0.34250000000000003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1-48EB-A47C-91C4B7427D64}"/>
            </c:ext>
          </c:extLst>
        </c:ser>
        <c:ser>
          <c:idx val="3"/>
          <c:order val="3"/>
          <c:tx>
            <c:strRef>
              <c:f>'Figure D2b-D5-customers'!$BB$11</c:f>
              <c:strCache>
                <c:ptCount val="1"/>
                <c:pt idx="0">
                  <c:v>WC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D2b-D5-customers'!$AX$12,'Figure D2b-D5-customers'!$AX$15)</c:f>
              <c:strCache>
                <c:ptCount val="2"/>
                <c:pt idx="0">
                  <c:v>Non exporter</c:v>
                </c:pt>
                <c:pt idx="1">
                  <c:v>Exporter</c:v>
                </c:pt>
              </c:strCache>
            </c:strRef>
          </c:cat>
          <c:val>
            <c:numRef>
              <c:f>('Figure D2b-D5-customers'!$BB$12,'Figure D2b-D5-customers'!$BB$15)</c:f>
              <c:numCache>
                <c:formatCode>0.00</c:formatCode>
                <c:ptCount val="2"/>
                <c:pt idx="0">
                  <c:v>4.5600000000000002E-2</c:v>
                </c:pt>
                <c:pt idx="1">
                  <c:v>0.10730000000000001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1-48EB-A47C-91C4B742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D2b-D5-customers'!$V$27</c:f>
              <c:strCache>
                <c:ptCount val="1"/>
                <c:pt idx="0">
                  <c:v>Bilateralism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D2b-D5-customers'!$S$28,'Figure D2b-D5-customers'!$S$30,'Figure D2b-D5-customers'!$S$32,'Figure D2b-D5-customers'!$S$34,'Figure D2b-D5-customers'!$S$36,'Figure D2b-D5-customers'!$S$38,'Figure D2b-D5-customers'!$S$40,'Figure D2b-D5-customers'!$S$42,'Figure D2b-D5-customers'!$S$44,'Figure D2b-D5-customers'!$S$46)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D2b-D5-customers'!$V$28,'Figure D2b-D5-customers'!$V$30,'Figure D2b-D5-customers'!$V$32,'Figure D2b-D5-customers'!$V$34,'Figure D2b-D5-customers'!$V$36,'Figure D2b-D5-customers'!$V$38,'Figure D2b-D5-customers'!$V$40,'Figure D2b-D5-customers'!$V$42,'Figure D2b-D5-customers'!$V$44,'Figure D2b-D5-customers'!$V$46)</c:f>
              <c:numCache>
                <c:formatCode>0.00</c:formatCode>
                <c:ptCount val="10"/>
                <c:pt idx="0">
                  <c:v>0.69910000000000005</c:v>
                </c:pt>
                <c:pt idx="1">
                  <c:v>0.62909999999999999</c:v>
                </c:pt>
                <c:pt idx="2">
                  <c:v>0.71789999999999998</c:v>
                </c:pt>
                <c:pt idx="3">
                  <c:v>0.61329999999999996</c:v>
                </c:pt>
                <c:pt idx="4">
                  <c:v>0.72740000000000005</c:v>
                </c:pt>
                <c:pt idx="5">
                  <c:v>0.55389999999999995</c:v>
                </c:pt>
                <c:pt idx="6">
                  <c:v>0.2437</c:v>
                </c:pt>
                <c:pt idx="7">
                  <c:v>0.56130000000000002</c:v>
                </c:pt>
                <c:pt idx="8">
                  <c:v>0.58799999999999997</c:v>
                </c:pt>
                <c:pt idx="9">
                  <c:v>0.38469999999999999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90-46BD-B19C-992DBDE71F94}"/>
            </c:ext>
          </c:extLst>
        </c:ser>
        <c:ser>
          <c:idx val="1"/>
          <c:order val="1"/>
          <c:tx>
            <c:strRef>
              <c:f>'Figure D2b-D5-customers'!$W$27</c:f>
              <c:strCache>
                <c:ptCount val="1"/>
                <c:pt idx="0">
                  <c:v>Bilateralism, weak support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D2b-D5-customers'!$S$28,'Figure D2b-D5-customers'!$S$30,'Figure D2b-D5-customers'!$S$32,'Figure D2b-D5-customers'!$S$34,'Figure D2b-D5-customers'!$S$36,'Figure D2b-D5-customers'!$S$38,'Figure D2b-D5-customers'!$S$40,'Figure D2b-D5-customers'!$S$42,'Figure D2b-D5-customers'!$S$44,'Figure D2b-D5-customers'!$S$46)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D2b-D5-customers'!$W$28,'Figure D2b-D5-customers'!$W$30,'Figure D2b-D5-customers'!$W$32,'Figure D2b-D5-customers'!$W$34,'Figure D2b-D5-customers'!$W$36,'Figure D2b-D5-customers'!$W$38,'Figure D2b-D5-customers'!$W$40,'Figure D2b-D5-customers'!$W$42,'Figure D2b-D5-customers'!$W$44,'Figure D2b-D5-customers'!$W$46)</c:f>
              <c:numCache>
                <c:formatCode>0.00</c:formatCode>
                <c:ptCount val="10"/>
                <c:pt idx="0">
                  <c:v>0.1062</c:v>
                </c:pt>
                <c:pt idx="1">
                  <c:v>7.17E-2</c:v>
                </c:pt>
                <c:pt idx="2">
                  <c:v>9.2799999999999994E-2</c:v>
                </c:pt>
                <c:pt idx="3">
                  <c:v>0.14249999999999999</c:v>
                </c:pt>
                <c:pt idx="4">
                  <c:v>5.4800000000000001E-2</c:v>
                </c:pt>
                <c:pt idx="5">
                  <c:v>0.24310000000000001</c:v>
                </c:pt>
                <c:pt idx="6">
                  <c:v>0.28170000000000001</c:v>
                </c:pt>
                <c:pt idx="7">
                  <c:v>0.127</c:v>
                </c:pt>
                <c:pt idx="8">
                  <c:v>0.1003</c:v>
                </c:pt>
                <c:pt idx="9">
                  <c:v>0.29859999999999998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0-46BD-B19C-992DBDE71F94}"/>
            </c:ext>
          </c:extLst>
        </c:ser>
        <c:ser>
          <c:idx val="2"/>
          <c:order val="2"/>
          <c:tx>
            <c:strRef>
              <c:f>'Figure D2b-D5-customers'!$X$27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D2b-D5-customers'!$S$28,'Figure D2b-D5-customers'!$S$30,'Figure D2b-D5-customers'!$S$32,'Figure D2b-D5-customers'!$S$34,'Figure D2b-D5-customers'!$S$36,'Figure D2b-D5-customers'!$S$38,'Figure D2b-D5-customers'!$S$40,'Figure D2b-D5-customers'!$S$42,'Figure D2b-D5-customers'!$S$44,'Figure D2b-D5-customers'!$S$46)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D2b-D5-customers'!$X$28,'Figure D2b-D5-customers'!$X$30,'Figure D2b-D5-customers'!$X$32,'Figure D2b-D5-customers'!$X$34,'Figure D2b-D5-customers'!$X$36,'Figure D2b-D5-customers'!$X$38,'Figure D2b-D5-customers'!$X$40,'Figure D2b-D5-customers'!$X$42,'Figure D2b-D5-customers'!$X$44,'Figure D2b-D5-customers'!$X$46)</c:f>
              <c:numCache>
                <c:formatCode>0.00</c:formatCode>
                <c:ptCount val="10"/>
                <c:pt idx="0">
                  <c:v>0.1469</c:v>
                </c:pt>
                <c:pt idx="1">
                  <c:v>0.22770000000000001</c:v>
                </c:pt>
                <c:pt idx="2">
                  <c:v>0.159</c:v>
                </c:pt>
                <c:pt idx="3">
                  <c:v>0.20749999999999999</c:v>
                </c:pt>
                <c:pt idx="4">
                  <c:v>0.1386</c:v>
                </c:pt>
                <c:pt idx="5">
                  <c:v>0.15340000000000001</c:v>
                </c:pt>
                <c:pt idx="6">
                  <c:v>0.377</c:v>
                </c:pt>
                <c:pt idx="7">
                  <c:v>0.28029999999999999</c:v>
                </c:pt>
                <c:pt idx="8">
                  <c:v>0.19059999999999999</c:v>
                </c:pt>
                <c:pt idx="9">
                  <c:v>0.23619999999999999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90-46BD-B19C-992DBDE71F94}"/>
            </c:ext>
          </c:extLst>
        </c:ser>
        <c:ser>
          <c:idx val="3"/>
          <c:order val="3"/>
          <c:tx>
            <c:strRef>
              <c:f>'Figure D2b-D5-customers'!$Y$27</c:f>
              <c:strCache>
                <c:ptCount val="1"/>
                <c:pt idx="0">
                  <c:v>Weak comprehensive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D2b-D5-customers'!$S$28,'Figure D2b-D5-customers'!$S$30,'Figure D2b-D5-customers'!$S$32,'Figure D2b-D5-customers'!$S$34,'Figure D2b-D5-customers'!$S$36,'Figure D2b-D5-customers'!$S$38,'Figure D2b-D5-customers'!$S$40,'Figure D2b-D5-customers'!$S$42,'Figure D2b-D5-customers'!$S$44,'Figure D2b-D5-customers'!$S$46)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D2b-D5-customers'!$Y$28,'Figure D2b-D5-customers'!$Y$30,'Figure D2b-D5-customers'!$Y$32,'Figure D2b-D5-customers'!$Y$34,'Figure D2b-D5-customers'!$Y$36,'Figure D2b-D5-customers'!$Y$38,'Figure D2b-D5-customers'!$Y$40,'Figure D2b-D5-customers'!$Y$42,'Figure D2b-D5-customers'!$Y$44,'Figure D2b-D5-customers'!$Y$46)</c:f>
              <c:numCache>
                <c:formatCode>0.00</c:formatCode>
                <c:ptCount val="10"/>
                <c:pt idx="0">
                  <c:v>4.7699999999999999E-2</c:v>
                </c:pt>
                <c:pt idx="1">
                  <c:v>7.1499999999999994E-2</c:v>
                </c:pt>
                <c:pt idx="2">
                  <c:v>3.0300000000000001E-2</c:v>
                </c:pt>
                <c:pt idx="3">
                  <c:v>3.6799999999999999E-2</c:v>
                </c:pt>
                <c:pt idx="4">
                  <c:v>7.9100000000000004E-2</c:v>
                </c:pt>
                <c:pt idx="5">
                  <c:v>4.9599999999999998E-2</c:v>
                </c:pt>
                <c:pt idx="6">
                  <c:v>9.7500000000000003E-2</c:v>
                </c:pt>
                <c:pt idx="7">
                  <c:v>3.1399999999999997E-2</c:v>
                </c:pt>
                <c:pt idx="8">
                  <c:v>0.1211</c:v>
                </c:pt>
                <c:pt idx="9">
                  <c:v>8.0399999999999999E-2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90-46BD-B19C-992DBDE71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  <c:extLst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 algn="ctr">
              <a:defRPr lang="en-US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5093812086922525E-2"/>
          <c:y val="0.91620835857056326"/>
          <c:w val="0.83712160931959534"/>
          <c:h val="6.18136194514147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D1b and D6-customers'!$BG$9</c:f>
              <c:strCache>
                <c:ptCount val="1"/>
                <c:pt idx="0">
                  <c:v>Cluster1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'Figure D1b and D6-customers'!$BF$10:$BF$41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  <c:pt idx="11">
                  <c:v>34</c:v>
                </c:pt>
                <c:pt idx="12">
                  <c:v>35</c:v>
                </c:pt>
                <c:pt idx="13">
                  <c:v>40</c:v>
                </c:pt>
                <c:pt idx="14">
                  <c:v>45</c:v>
                </c:pt>
                <c:pt idx="15">
                  <c:v>50</c:v>
                </c:pt>
                <c:pt idx="16">
                  <c:v>55</c:v>
                </c:pt>
                <c:pt idx="17">
                  <c:v>58</c:v>
                </c:pt>
                <c:pt idx="18">
                  <c:v>60</c:v>
                </c:pt>
                <c:pt idx="19">
                  <c:v>65</c:v>
                </c:pt>
                <c:pt idx="20">
                  <c:v>68</c:v>
                </c:pt>
                <c:pt idx="21">
                  <c:v>70</c:v>
                </c:pt>
                <c:pt idx="22">
                  <c:v>75</c:v>
                </c:pt>
                <c:pt idx="23">
                  <c:v>78</c:v>
                </c:pt>
                <c:pt idx="24">
                  <c:v>80</c:v>
                </c:pt>
                <c:pt idx="25">
                  <c:v>84</c:v>
                </c:pt>
                <c:pt idx="26">
                  <c:v>85</c:v>
                </c:pt>
                <c:pt idx="27">
                  <c:v>87</c:v>
                </c:pt>
                <c:pt idx="28">
                  <c:v>88</c:v>
                </c:pt>
                <c:pt idx="29">
                  <c:v>89</c:v>
                </c:pt>
                <c:pt idx="30">
                  <c:v>90</c:v>
                </c:pt>
                <c:pt idx="31">
                  <c:v>92</c:v>
                </c:pt>
              </c:numCache>
            </c:numRef>
          </c:cat>
          <c:val>
            <c:numRef>
              <c:f>'Figure D1b and D6-customers'!$BG$10:$BG$41</c:f>
              <c:numCache>
                <c:formatCode>General</c:formatCode>
                <c:ptCount val="32"/>
                <c:pt idx="0">
                  <c:v>0.38040000000000002</c:v>
                </c:pt>
                <c:pt idx="1">
                  <c:v>0.3826</c:v>
                </c:pt>
                <c:pt idx="2">
                  <c:v>0.38469999999999999</c:v>
                </c:pt>
                <c:pt idx="3">
                  <c:v>0.38690000000000002</c:v>
                </c:pt>
                <c:pt idx="4">
                  <c:v>0.39129999999999998</c:v>
                </c:pt>
                <c:pt idx="5">
                  <c:v>0.39989999999999998</c:v>
                </c:pt>
                <c:pt idx="6">
                  <c:v>0.40210000000000001</c:v>
                </c:pt>
                <c:pt idx="7">
                  <c:v>0.41299999999999998</c:v>
                </c:pt>
                <c:pt idx="8">
                  <c:v>0.42380000000000001</c:v>
                </c:pt>
                <c:pt idx="9">
                  <c:v>0.43459999999999999</c:v>
                </c:pt>
                <c:pt idx="10">
                  <c:v>0.44540000000000002</c:v>
                </c:pt>
                <c:pt idx="11">
                  <c:v>0.45400000000000001</c:v>
                </c:pt>
                <c:pt idx="12">
                  <c:v>0.45619999999999999</c:v>
                </c:pt>
                <c:pt idx="13">
                  <c:v>0.46679999999999999</c:v>
                </c:pt>
                <c:pt idx="14">
                  <c:v>0.47749999999999998</c:v>
                </c:pt>
                <c:pt idx="15">
                  <c:v>0.48799999999999999</c:v>
                </c:pt>
                <c:pt idx="16">
                  <c:v>0.4985</c:v>
                </c:pt>
                <c:pt idx="17">
                  <c:v>0.50480000000000003</c:v>
                </c:pt>
                <c:pt idx="18">
                  <c:v>0.50900000000000001</c:v>
                </c:pt>
                <c:pt idx="19">
                  <c:v>0.51929999999999998</c:v>
                </c:pt>
                <c:pt idx="20">
                  <c:v>0.52539999999999998</c:v>
                </c:pt>
                <c:pt idx="21">
                  <c:v>0.52949999999999997</c:v>
                </c:pt>
                <c:pt idx="22">
                  <c:v>0.53969999999999996</c:v>
                </c:pt>
                <c:pt idx="23">
                  <c:v>0.54569999999999996</c:v>
                </c:pt>
                <c:pt idx="24">
                  <c:v>0.54969999999999997</c:v>
                </c:pt>
                <c:pt idx="25">
                  <c:v>0.55759999999999998</c:v>
                </c:pt>
                <c:pt idx="26">
                  <c:v>0.55959999999999999</c:v>
                </c:pt>
                <c:pt idx="27">
                  <c:v>0.5635</c:v>
                </c:pt>
                <c:pt idx="28">
                  <c:v>0.5655</c:v>
                </c:pt>
                <c:pt idx="29">
                  <c:v>0.5675</c:v>
                </c:pt>
                <c:pt idx="30">
                  <c:v>0.56940000000000002</c:v>
                </c:pt>
                <c:pt idx="31">
                  <c:v>0.57330000000000003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0A-441A-80B8-ED276CDA7C9C}"/>
            </c:ext>
          </c:extLst>
        </c:ser>
        <c:ser>
          <c:idx val="1"/>
          <c:order val="1"/>
          <c:tx>
            <c:strRef>
              <c:f>'Figure D1b and D6-customers'!$BM$9</c:f>
              <c:strCache>
                <c:ptCount val="1"/>
                <c:pt idx="0">
                  <c:v>Cluster4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'Figure D1b and D6-customers'!$BM$10:$BM$41</c:f>
              <c:numCache>
                <c:formatCode>General</c:formatCode>
                <c:ptCount val="32"/>
                <c:pt idx="0">
                  <c:v>0.13919999999999999</c:v>
                </c:pt>
                <c:pt idx="1">
                  <c:v>0.13769999999999999</c:v>
                </c:pt>
                <c:pt idx="2">
                  <c:v>0.13619999999999999</c:v>
                </c:pt>
                <c:pt idx="3">
                  <c:v>0.13469999999999999</c:v>
                </c:pt>
                <c:pt idx="4">
                  <c:v>0.1318</c:v>
                </c:pt>
                <c:pt idx="5">
                  <c:v>0.126</c:v>
                </c:pt>
                <c:pt idx="6">
                  <c:v>0.1246</c:v>
                </c:pt>
                <c:pt idx="7">
                  <c:v>0.1178</c:v>
                </c:pt>
                <c:pt idx="8">
                  <c:v>0.1113</c:v>
                </c:pt>
                <c:pt idx="9">
                  <c:v>0.105</c:v>
                </c:pt>
                <c:pt idx="10">
                  <c:v>9.9099999999999994E-2</c:v>
                </c:pt>
                <c:pt idx="11">
                  <c:v>9.4500000000000001E-2</c:v>
                </c:pt>
                <c:pt idx="12">
                  <c:v>9.3399999999999997E-2</c:v>
                </c:pt>
                <c:pt idx="13">
                  <c:v>8.7999999999999995E-2</c:v>
                </c:pt>
                <c:pt idx="14">
                  <c:v>8.2799999999999999E-2</c:v>
                </c:pt>
                <c:pt idx="15">
                  <c:v>7.7899999999999997E-2</c:v>
                </c:pt>
                <c:pt idx="16">
                  <c:v>7.3200000000000001E-2</c:v>
                </c:pt>
                <c:pt idx="17">
                  <c:v>7.0499999999999993E-2</c:v>
                </c:pt>
                <c:pt idx="18">
                  <c:v>6.88E-2</c:v>
                </c:pt>
                <c:pt idx="19">
                  <c:v>6.4600000000000005E-2</c:v>
                </c:pt>
                <c:pt idx="20">
                  <c:v>6.2199999999999998E-2</c:v>
                </c:pt>
                <c:pt idx="21">
                  <c:v>6.0600000000000001E-2</c:v>
                </c:pt>
                <c:pt idx="22">
                  <c:v>5.6899999999999999E-2</c:v>
                </c:pt>
                <c:pt idx="23">
                  <c:v>5.4699999999999999E-2</c:v>
                </c:pt>
                <c:pt idx="24">
                  <c:v>5.33E-2</c:v>
                </c:pt>
                <c:pt idx="25">
                  <c:v>5.0599999999999999E-2</c:v>
                </c:pt>
                <c:pt idx="26">
                  <c:v>0.05</c:v>
                </c:pt>
                <c:pt idx="27">
                  <c:v>4.87E-2</c:v>
                </c:pt>
                <c:pt idx="28">
                  <c:v>4.8000000000000001E-2</c:v>
                </c:pt>
                <c:pt idx="29">
                  <c:v>4.7399999999999998E-2</c:v>
                </c:pt>
                <c:pt idx="30">
                  <c:v>4.6800000000000001E-2</c:v>
                </c:pt>
                <c:pt idx="31">
                  <c:v>4.5600000000000002E-2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0A-441A-80B8-ED276CDA7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6703359"/>
        <c:axId val="1220536159"/>
      </c:lineChart>
      <c:catAx>
        <c:axId val="7467033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smooth transactions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536159"/>
        <c:crosses val="autoZero"/>
        <c:auto val="1"/>
        <c:lblAlgn val="ctr"/>
        <c:lblOffset val="100"/>
        <c:noMultiLvlLbl val="0"/>
      </c:catAx>
      <c:valAx>
        <c:axId val="1220536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6703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948315835520555"/>
          <c:y val="0.33391149023038785"/>
          <c:w val="0.3620671478565179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D1b and D6-customers'!$B$15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D6-customers'!$A$16,'Figure D1b and D6-customers'!$A$19,'Figure D1b and D6-customers'!$A$22,'Figure D1b and D6-customers'!$A$25)</c:f>
              <c:strCache>
                <c:ptCount val="4"/>
                <c:pt idx="0">
                  <c:v>Strongly disagree</c:v>
                </c:pt>
                <c:pt idx="1">
                  <c:v>Tend to disagree</c:v>
                </c:pt>
                <c:pt idx="2">
                  <c:v>Tend to agree</c:v>
                </c:pt>
                <c:pt idx="3">
                  <c:v>Strongly agree</c:v>
                </c:pt>
              </c:strCache>
            </c:strRef>
          </c:cat>
          <c:val>
            <c:numRef>
              <c:f>('Figure D1b and D6-customers'!$B$16,'Figure D1b and D6-customers'!$B$19,'Figure D1b and D6-customers'!$B$22,'Figure D1b and D6-customers'!$B$25)</c:f>
              <c:numCache>
                <c:formatCode>0.00</c:formatCode>
                <c:ptCount val="4"/>
                <c:pt idx="0">
                  <c:v>0.5857</c:v>
                </c:pt>
                <c:pt idx="1">
                  <c:v>0.54969999999999997</c:v>
                </c:pt>
                <c:pt idx="2">
                  <c:v>0.47470000000000001</c:v>
                </c:pt>
                <c:pt idx="3">
                  <c:v>0.60099999999999998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8-4B61-A152-B31C0A5152CF}"/>
            </c:ext>
          </c:extLst>
        </c:ser>
        <c:ser>
          <c:idx val="1"/>
          <c:order val="1"/>
          <c:tx>
            <c:strRef>
              <c:f>'Figure D1b and D6-customers'!$C$15</c:f>
              <c:strCache>
                <c:ptCount val="1"/>
                <c:pt idx="0">
                  <c:v>BW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D6-customers'!$A$16,'Figure D1b and D6-customers'!$A$19,'Figure D1b and D6-customers'!$A$22,'Figure D1b and D6-customers'!$A$25)</c:f>
              <c:strCache>
                <c:ptCount val="4"/>
                <c:pt idx="0">
                  <c:v>Strongly disagree</c:v>
                </c:pt>
                <c:pt idx="1">
                  <c:v>Tend to disagree</c:v>
                </c:pt>
                <c:pt idx="2">
                  <c:v>Tend to agree</c:v>
                </c:pt>
                <c:pt idx="3">
                  <c:v>Strongly agree</c:v>
                </c:pt>
              </c:strCache>
            </c:strRef>
          </c:cat>
          <c:val>
            <c:numRef>
              <c:f>('Figure D1b and D6-customers'!$C$16,'Figure D1b and D6-customers'!$C$19,'Figure D1b and D6-customers'!$C$22,'Figure D1b and D6-customers'!$C$25)</c:f>
              <c:numCache>
                <c:formatCode>0.00</c:formatCode>
                <c:ptCount val="4"/>
                <c:pt idx="0">
                  <c:v>0.1343</c:v>
                </c:pt>
                <c:pt idx="1">
                  <c:v>0.15210000000000001</c:v>
                </c:pt>
                <c:pt idx="2">
                  <c:v>0.17949999999999999</c:v>
                </c:pt>
                <c:pt idx="3">
                  <c:v>9.1399999999999995E-2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58-4B61-A152-B31C0A5152CF}"/>
            </c:ext>
          </c:extLst>
        </c:ser>
        <c:ser>
          <c:idx val="2"/>
          <c:order val="2"/>
          <c:tx>
            <c:strRef>
              <c:f>'Figure D1b and D6-customers'!$D$15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D6-customers'!$A$16,'Figure D1b and D6-customers'!$A$19,'Figure D1b and D6-customers'!$A$22,'Figure D1b and D6-customers'!$A$25)</c:f>
              <c:strCache>
                <c:ptCount val="4"/>
                <c:pt idx="0">
                  <c:v>Strongly disagree</c:v>
                </c:pt>
                <c:pt idx="1">
                  <c:v>Tend to disagree</c:v>
                </c:pt>
                <c:pt idx="2">
                  <c:v>Tend to agree</c:v>
                </c:pt>
                <c:pt idx="3">
                  <c:v>Strongly agree</c:v>
                </c:pt>
              </c:strCache>
            </c:strRef>
          </c:cat>
          <c:val>
            <c:numRef>
              <c:f>('Figure D1b and D6-customers'!$D$16,'Figure D1b and D6-customers'!$D$19,'Figure D1b and D6-customers'!$D$22,'Figure D1b and D6-customers'!$D$25)</c:f>
              <c:numCache>
                <c:formatCode>0.00</c:formatCode>
                <c:ptCount val="4"/>
                <c:pt idx="0">
                  <c:v>0.2298</c:v>
                </c:pt>
                <c:pt idx="1">
                  <c:v>0.23480000000000001</c:v>
                </c:pt>
                <c:pt idx="2">
                  <c:v>0.32729999999999998</c:v>
                </c:pt>
                <c:pt idx="3">
                  <c:v>0.27900000000000003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58-4B61-A152-B31C0A5152CF}"/>
            </c:ext>
          </c:extLst>
        </c:ser>
        <c:ser>
          <c:idx val="3"/>
          <c:order val="3"/>
          <c:tx>
            <c:strRef>
              <c:f>'Figure D1b and D6-customers'!$E$15</c:f>
              <c:strCache>
                <c:ptCount val="1"/>
                <c:pt idx="0">
                  <c:v>WC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3E3-45A2-8366-CFE561EBBFA0}"/>
                </c:ext>
              </c:extLst>
            </c:dLbl>
            <c:dLbl>
              <c:idx val="3"/>
              <c:layout>
                <c:manualLayout>
                  <c:x val="-1.3313813760020907E-16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E3-45A2-8366-CFE561EBBF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D6-customers'!$A$16,'Figure D1b and D6-customers'!$A$19,'Figure D1b and D6-customers'!$A$22,'Figure D1b and D6-customers'!$A$25)</c:f>
              <c:strCache>
                <c:ptCount val="4"/>
                <c:pt idx="0">
                  <c:v>Strongly disagree</c:v>
                </c:pt>
                <c:pt idx="1">
                  <c:v>Tend to disagree</c:v>
                </c:pt>
                <c:pt idx="2">
                  <c:v>Tend to agree</c:v>
                </c:pt>
                <c:pt idx="3">
                  <c:v>Strongly agree</c:v>
                </c:pt>
              </c:strCache>
            </c:strRef>
          </c:cat>
          <c:val>
            <c:numRef>
              <c:f>('Figure D1b and D6-customers'!$E$16,'Figure D1b and D6-customers'!$E$19,'Figure D1b and D6-customers'!$E$22,'Figure D1b and D6-customers'!$E$25)</c:f>
              <c:numCache>
                <c:formatCode>0.00</c:formatCode>
                <c:ptCount val="4"/>
                <c:pt idx="0">
                  <c:v>5.0200000000000002E-2</c:v>
                </c:pt>
                <c:pt idx="1">
                  <c:v>6.3399999999999998E-2</c:v>
                </c:pt>
                <c:pt idx="2">
                  <c:v>1.84E-2</c:v>
                </c:pt>
                <c:pt idx="3">
                  <c:v>2.86E-2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58-4B61-A152-B31C0A515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D1b and D6-customers'!$R$19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D6-customers'!$Q$20,'Figure D1b and D6-customers'!$Q$23,'Figure D1b and D6-customers'!$Q$26,'Figure D1b and D6-customers'!$Q$29,'Figure D1b and D6-customers'!$Q$32)</c:f>
              <c:strCache>
                <c:ptCount val="5"/>
                <c:pt idx="0">
                  <c:v>No</c:v>
                </c:pt>
                <c:pt idx="1">
                  <c:v>Minor</c:v>
                </c:pt>
                <c:pt idx="2">
                  <c:v>Moderate</c:v>
                </c:pt>
                <c:pt idx="3">
                  <c:v>Major</c:v>
                </c:pt>
                <c:pt idx="4">
                  <c:v>Very severe</c:v>
                </c:pt>
              </c:strCache>
            </c:strRef>
          </c:cat>
          <c:val>
            <c:numRef>
              <c:f>('Figure D1b and D6-customers'!$R$20,'Figure D1b and D6-customers'!$R$23,'Figure D1b and D6-customers'!$R$26,'Figure D1b and D6-customers'!$R$29,'Figure D1b and D6-customers'!$R$32)</c:f>
              <c:numCache>
                <c:formatCode>0.00</c:formatCode>
                <c:ptCount val="5"/>
                <c:pt idx="0">
                  <c:v>0.66249999999999998</c:v>
                </c:pt>
                <c:pt idx="1">
                  <c:v>0.41120000000000001</c:v>
                </c:pt>
                <c:pt idx="2">
                  <c:v>0.4995</c:v>
                </c:pt>
                <c:pt idx="3">
                  <c:v>0.59379999999999999</c:v>
                </c:pt>
                <c:pt idx="4">
                  <c:v>0.55320000000000003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20-4CC2-8FD8-7769820B75A1}"/>
            </c:ext>
          </c:extLst>
        </c:ser>
        <c:ser>
          <c:idx val="1"/>
          <c:order val="1"/>
          <c:tx>
            <c:strRef>
              <c:f>'Figure D1b and D6-customers'!$S$19</c:f>
              <c:strCache>
                <c:ptCount val="1"/>
                <c:pt idx="0">
                  <c:v>BW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D6-customers'!$Q$20,'Figure D1b and D6-customers'!$Q$23,'Figure D1b and D6-customers'!$Q$26,'Figure D1b and D6-customers'!$Q$29,'Figure D1b and D6-customers'!$Q$32)</c:f>
              <c:strCache>
                <c:ptCount val="5"/>
                <c:pt idx="0">
                  <c:v>No</c:v>
                </c:pt>
                <c:pt idx="1">
                  <c:v>Minor</c:v>
                </c:pt>
                <c:pt idx="2">
                  <c:v>Moderate</c:v>
                </c:pt>
                <c:pt idx="3">
                  <c:v>Major</c:v>
                </c:pt>
                <c:pt idx="4">
                  <c:v>Very severe</c:v>
                </c:pt>
              </c:strCache>
            </c:strRef>
          </c:cat>
          <c:val>
            <c:numRef>
              <c:f>('Figure D1b and D6-customers'!$S$20,'Figure D1b and D6-customers'!$S$23,'Figure D1b and D6-customers'!$S$26,'Figure D1b and D6-customers'!$S$29,'Figure D1b and D6-customers'!$S$32)</c:f>
              <c:numCache>
                <c:formatCode>0.00</c:formatCode>
                <c:ptCount val="5"/>
                <c:pt idx="0">
                  <c:v>0.16850000000000001</c:v>
                </c:pt>
                <c:pt idx="1">
                  <c:v>0.17430000000000001</c:v>
                </c:pt>
                <c:pt idx="2">
                  <c:v>9.8299999999999998E-2</c:v>
                </c:pt>
                <c:pt idx="3">
                  <c:v>0.1308</c:v>
                </c:pt>
                <c:pt idx="4">
                  <c:v>0.14299999999999999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20-4CC2-8FD8-7769820B75A1}"/>
            </c:ext>
          </c:extLst>
        </c:ser>
        <c:ser>
          <c:idx val="2"/>
          <c:order val="2"/>
          <c:tx>
            <c:strRef>
              <c:f>'Figure D1b and D6-customers'!$T$19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D6-customers'!$Q$20,'Figure D1b and D6-customers'!$Q$23,'Figure D1b and D6-customers'!$Q$26,'Figure D1b and D6-customers'!$Q$29,'Figure D1b and D6-customers'!$Q$32)</c:f>
              <c:strCache>
                <c:ptCount val="5"/>
                <c:pt idx="0">
                  <c:v>No</c:v>
                </c:pt>
                <c:pt idx="1">
                  <c:v>Minor</c:v>
                </c:pt>
                <c:pt idx="2">
                  <c:v>Moderate</c:v>
                </c:pt>
                <c:pt idx="3">
                  <c:v>Major</c:v>
                </c:pt>
                <c:pt idx="4">
                  <c:v>Very severe</c:v>
                </c:pt>
              </c:strCache>
            </c:strRef>
          </c:cat>
          <c:val>
            <c:numRef>
              <c:f>('Figure D1b and D6-customers'!$T$20,'Figure D1b and D6-customers'!$T$23,'Figure D1b and D6-customers'!$T$26,'Figure D1b and D6-customers'!$T$29,'Figure D1b and D6-customers'!$T$32)</c:f>
              <c:numCache>
                <c:formatCode>0.00</c:formatCode>
                <c:ptCount val="5"/>
                <c:pt idx="0">
                  <c:v>0.1273</c:v>
                </c:pt>
                <c:pt idx="1">
                  <c:v>0.36809999999999998</c:v>
                </c:pt>
                <c:pt idx="2">
                  <c:v>0.37530000000000002</c:v>
                </c:pt>
                <c:pt idx="3">
                  <c:v>0.21629999999999999</c:v>
                </c:pt>
                <c:pt idx="4">
                  <c:v>0.18629999999999999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20-4CC2-8FD8-7769820B75A1}"/>
            </c:ext>
          </c:extLst>
        </c:ser>
        <c:ser>
          <c:idx val="3"/>
          <c:order val="3"/>
          <c:tx>
            <c:strRef>
              <c:f>'Figure D1b and D6-customers'!$U$19</c:f>
              <c:strCache>
                <c:ptCount val="1"/>
                <c:pt idx="0">
                  <c:v>WC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7.0444271076076039E-17"/>
                  <c:y val="9.233610341643582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0C8-4FFE-9ED9-6D505969F0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D6-customers'!$Q$20,'Figure D1b and D6-customers'!$Q$23,'Figure D1b and D6-customers'!$Q$26,'Figure D1b and D6-customers'!$Q$29,'Figure D1b and D6-customers'!$Q$32)</c:f>
              <c:strCache>
                <c:ptCount val="5"/>
                <c:pt idx="0">
                  <c:v>No</c:v>
                </c:pt>
                <c:pt idx="1">
                  <c:v>Minor</c:v>
                </c:pt>
                <c:pt idx="2">
                  <c:v>Moderate</c:v>
                </c:pt>
                <c:pt idx="3">
                  <c:v>Major</c:v>
                </c:pt>
                <c:pt idx="4">
                  <c:v>Very severe</c:v>
                </c:pt>
              </c:strCache>
            </c:strRef>
          </c:cat>
          <c:val>
            <c:numRef>
              <c:f>('Figure D1b and D6-customers'!$U$20,'Figure D1b and D6-customers'!$U$23,'Figure D1b and D6-customers'!$U$26,'Figure D1b and D6-customers'!$U$29,'Figure D1b and D6-customers'!$U$32)</c:f>
              <c:numCache>
                <c:formatCode>0.00</c:formatCode>
                <c:ptCount val="5"/>
                <c:pt idx="0">
                  <c:v>4.1700000000000001E-2</c:v>
                </c:pt>
                <c:pt idx="1">
                  <c:v>4.6399999999999997E-2</c:v>
                </c:pt>
                <c:pt idx="2">
                  <c:v>2.69E-2</c:v>
                </c:pt>
                <c:pt idx="3">
                  <c:v>5.91E-2</c:v>
                </c:pt>
                <c:pt idx="4">
                  <c:v>0.11749999999999999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20-4CC2-8FD8-7769820B7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D1b and D6-customers'!$AD$15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D6-customers'!$AC$16,'Figure D1b and D6-customers'!$AC$19,'Figure D1b and D6-customers'!$AC$22,'Figure D1b and D6-customers'!$AC$25)</c:f>
              <c:strCache>
                <c:ptCount val="4"/>
                <c:pt idx="0">
                  <c:v>Small (5-19)</c:v>
                </c:pt>
                <c:pt idx="1">
                  <c:v>Medium (20-99)</c:v>
                </c:pt>
                <c:pt idx="2">
                  <c:v>Large (100-399)</c:v>
                </c:pt>
                <c:pt idx="3">
                  <c:v>Very large (400+)</c:v>
                </c:pt>
              </c:strCache>
            </c:strRef>
          </c:cat>
          <c:val>
            <c:numRef>
              <c:f>('Figure D1b and D6-customers'!$AD$16,'Figure D1b and D6-customers'!$AD$19,'Figure D1b and D6-customers'!$AD$22,'Figure D1b and D6-customers'!$AD$25)</c:f>
              <c:numCache>
                <c:formatCode>0.00</c:formatCode>
                <c:ptCount val="4"/>
                <c:pt idx="0">
                  <c:v>0.58209999999999995</c:v>
                </c:pt>
                <c:pt idx="1">
                  <c:v>0.54120000000000001</c:v>
                </c:pt>
                <c:pt idx="2">
                  <c:v>0.55059999999999998</c:v>
                </c:pt>
                <c:pt idx="3">
                  <c:v>0.38219999999999998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48-4F7D-B8A3-A1D30DE34AEB}"/>
            </c:ext>
          </c:extLst>
        </c:ser>
        <c:ser>
          <c:idx val="1"/>
          <c:order val="1"/>
          <c:tx>
            <c:strRef>
              <c:f>'Figure D1b and D6-customers'!$AE$15</c:f>
              <c:strCache>
                <c:ptCount val="1"/>
                <c:pt idx="0">
                  <c:v>BW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D6-customers'!$AC$16,'Figure D1b and D6-customers'!$AC$19,'Figure D1b and D6-customers'!$AC$22,'Figure D1b and D6-customers'!$AC$25)</c:f>
              <c:strCache>
                <c:ptCount val="4"/>
                <c:pt idx="0">
                  <c:v>Small (5-19)</c:v>
                </c:pt>
                <c:pt idx="1">
                  <c:v>Medium (20-99)</c:v>
                </c:pt>
                <c:pt idx="2">
                  <c:v>Large (100-399)</c:v>
                </c:pt>
                <c:pt idx="3">
                  <c:v>Very large (400+)</c:v>
                </c:pt>
              </c:strCache>
            </c:strRef>
          </c:cat>
          <c:val>
            <c:numRef>
              <c:f>('Figure D1b and D6-customers'!$AE$16,'Figure D1b and D6-customers'!$AE$19,'Figure D1b and D6-customers'!$AE$22,'Figure D1b and D6-customers'!$AE$25)</c:f>
              <c:numCache>
                <c:formatCode>0.00</c:formatCode>
                <c:ptCount val="4"/>
                <c:pt idx="0">
                  <c:v>0.13689999999999999</c:v>
                </c:pt>
                <c:pt idx="1">
                  <c:v>0.17780000000000001</c:v>
                </c:pt>
                <c:pt idx="2">
                  <c:v>9.6600000000000005E-2</c:v>
                </c:pt>
                <c:pt idx="3">
                  <c:v>9.5699999999999993E-2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48-4F7D-B8A3-A1D30DE34AEB}"/>
            </c:ext>
          </c:extLst>
        </c:ser>
        <c:ser>
          <c:idx val="2"/>
          <c:order val="2"/>
          <c:tx>
            <c:strRef>
              <c:f>'Figure D1b and D6-customers'!$AF$15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D6-customers'!$AC$16,'Figure D1b and D6-customers'!$AC$19,'Figure D1b and D6-customers'!$AC$22,'Figure D1b and D6-customers'!$AC$25)</c:f>
              <c:strCache>
                <c:ptCount val="4"/>
                <c:pt idx="0">
                  <c:v>Small (5-19)</c:v>
                </c:pt>
                <c:pt idx="1">
                  <c:v>Medium (20-99)</c:v>
                </c:pt>
                <c:pt idx="2">
                  <c:v>Large (100-399)</c:v>
                </c:pt>
                <c:pt idx="3">
                  <c:v>Very large (400+)</c:v>
                </c:pt>
              </c:strCache>
            </c:strRef>
          </c:cat>
          <c:val>
            <c:numRef>
              <c:f>('Figure D1b and D6-customers'!$AF$16,'Figure D1b and D6-customers'!$AF$19,'Figure D1b and D6-customers'!$AF$22,'Figure D1b and D6-customers'!$AF$25)</c:f>
              <c:numCache>
                <c:formatCode>0.00</c:formatCode>
                <c:ptCount val="4"/>
                <c:pt idx="0">
                  <c:v>0.2356</c:v>
                </c:pt>
                <c:pt idx="1">
                  <c:v>0.2223</c:v>
                </c:pt>
                <c:pt idx="2">
                  <c:v>0.32229999999999998</c:v>
                </c:pt>
                <c:pt idx="3">
                  <c:v>0.39989999999999998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48-4F7D-B8A3-A1D30DE34AEB}"/>
            </c:ext>
          </c:extLst>
        </c:ser>
        <c:ser>
          <c:idx val="3"/>
          <c:order val="3"/>
          <c:tx>
            <c:strRef>
              <c:f>'Figure D1b and D6-customers'!$AG$15</c:f>
              <c:strCache>
                <c:ptCount val="1"/>
                <c:pt idx="0">
                  <c:v>WC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D1b and D6-customers'!$AC$16,'Figure D1b and D6-customers'!$AC$19,'Figure D1b and D6-customers'!$AC$22,'Figure D1b and D6-customers'!$AC$25)</c:f>
              <c:strCache>
                <c:ptCount val="4"/>
                <c:pt idx="0">
                  <c:v>Small (5-19)</c:v>
                </c:pt>
                <c:pt idx="1">
                  <c:v>Medium (20-99)</c:v>
                </c:pt>
                <c:pt idx="2">
                  <c:v>Large (100-399)</c:v>
                </c:pt>
                <c:pt idx="3">
                  <c:v>Very large (400+)</c:v>
                </c:pt>
              </c:strCache>
            </c:strRef>
          </c:cat>
          <c:val>
            <c:numRef>
              <c:f>('Figure D1b and D6-customers'!$AG$16,'Figure D1b and D6-customers'!$AG$19,'Figure D1b and D6-customers'!$AG$22,'Figure D1b and D6-customers'!$AG$25)</c:f>
              <c:numCache>
                <c:formatCode>0.00</c:formatCode>
                <c:ptCount val="4"/>
                <c:pt idx="0">
                  <c:v>4.5400000000000003E-2</c:v>
                </c:pt>
                <c:pt idx="1">
                  <c:v>5.8700000000000002E-2</c:v>
                </c:pt>
                <c:pt idx="2">
                  <c:v>3.04E-2</c:v>
                </c:pt>
                <c:pt idx="3">
                  <c:v>0.12230000000000001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48-4F7D-B8A3-A1D30DE34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4260717410323E-2"/>
          <c:y val="8.9980925106901477E-2"/>
          <c:w val="0.89655796150481193"/>
          <c:h val="0.71414707926137255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'Figure D2b-D5-customers'!$BH$9</c:f>
              <c:strCache>
                <c:ptCount val="1"/>
                <c:pt idx="0">
                  <c:v>Cluster1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D2b-D5-customers'!$BG$10:$BG$62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20</c:v>
                </c:pt>
                <c:pt idx="17">
                  <c:v>24</c:v>
                </c:pt>
                <c:pt idx="18">
                  <c:v>25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33</c:v>
                </c:pt>
                <c:pt idx="23">
                  <c:v>34</c:v>
                </c:pt>
                <c:pt idx="24">
                  <c:v>37</c:v>
                </c:pt>
                <c:pt idx="25">
                  <c:v>39</c:v>
                </c:pt>
                <c:pt idx="26">
                  <c:v>40</c:v>
                </c:pt>
                <c:pt idx="27">
                  <c:v>46</c:v>
                </c:pt>
                <c:pt idx="28">
                  <c:v>48</c:v>
                </c:pt>
                <c:pt idx="29">
                  <c:v>49</c:v>
                </c:pt>
                <c:pt idx="30">
                  <c:v>50</c:v>
                </c:pt>
                <c:pt idx="31">
                  <c:v>51</c:v>
                </c:pt>
                <c:pt idx="32">
                  <c:v>57</c:v>
                </c:pt>
                <c:pt idx="33">
                  <c:v>58</c:v>
                </c:pt>
                <c:pt idx="34">
                  <c:v>60</c:v>
                </c:pt>
                <c:pt idx="35">
                  <c:v>63</c:v>
                </c:pt>
                <c:pt idx="36">
                  <c:v>65</c:v>
                </c:pt>
                <c:pt idx="37">
                  <c:v>66</c:v>
                </c:pt>
                <c:pt idx="38">
                  <c:v>67</c:v>
                </c:pt>
                <c:pt idx="39">
                  <c:v>68</c:v>
                </c:pt>
                <c:pt idx="40">
                  <c:v>70</c:v>
                </c:pt>
                <c:pt idx="41">
                  <c:v>73</c:v>
                </c:pt>
                <c:pt idx="42">
                  <c:v>75</c:v>
                </c:pt>
                <c:pt idx="43">
                  <c:v>80</c:v>
                </c:pt>
                <c:pt idx="44">
                  <c:v>82</c:v>
                </c:pt>
                <c:pt idx="45">
                  <c:v>85</c:v>
                </c:pt>
                <c:pt idx="46">
                  <c:v>90</c:v>
                </c:pt>
                <c:pt idx="47">
                  <c:v>94</c:v>
                </c:pt>
                <c:pt idx="48">
                  <c:v>95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</c:numCache>
            </c:numRef>
          </c:xVal>
          <c:yVal>
            <c:numRef>
              <c:f>'Figure D2b-D5-customers'!$BH$10:$BH$62</c:f>
              <c:numCache>
                <c:formatCode>General</c:formatCode>
                <c:ptCount val="53"/>
                <c:pt idx="0">
                  <c:v>0.40839999999999999</c:v>
                </c:pt>
                <c:pt idx="1">
                  <c:v>0.41010000000000002</c:v>
                </c:pt>
                <c:pt idx="2">
                  <c:v>0.4118</c:v>
                </c:pt>
                <c:pt idx="3">
                  <c:v>0.41349999999999998</c:v>
                </c:pt>
                <c:pt idx="4">
                  <c:v>0.41520000000000001</c:v>
                </c:pt>
                <c:pt idx="5">
                  <c:v>0.4168</c:v>
                </c:pt>
                <c:pt idx="6">
                  <c:v>0.42020000000000002</c:v>
                </c:pt>
                <c:pt idx="7">
                  <c:v>0.4219</c:v>
                </c:pt>
                <c:pt idx="8">
                  <c:v>0.42530000000000001</c:v>
                </c:pt>
                <c:pt idx="9">
                  <c:v>0.42699999999999999</c:v>
                </c:pt>
                <c:pt idx="10">
                  <c:v>0.42870000000000003</c:v>
                </c:pt>
                <c:pt idx="11">
                  <c:v>0.432</c:v>
                </c:pt>
                <c:pt idx="12">
                  <c:v>0.43369999999999997</c:v>
                </c:pt>
                <c:pt idx="13">
                  <c:v>0.43540000000000001</c:v>
                </c:pt>
                <c:pt idx="14">
                  <c:v>0.43709999999999999</c:v>
                </c:pt>
                <c:pt idx="15">
                  <c:v>0.43880000000000002</c:v>
                </c:pt>
                <c:pt idx="16">
                  <c:v>0.44219999999999998</c:v>
                </c:pt>
                <c:pt idx="17">
                  <c:v>0.44890000000000002</c:v>
                </c:pt>
                <c:pt idx="18">
                  <c:v>0.4506</c:v>
                </c:pt>
                <c:pt idx="19">
                  <c:v>0.45400000000000001</c:v>
                </c:pt>
                <c:pt idx="20">
                  <c:v>0.45569999999999999</c:v>
                </c:pt>
                <c:pt idx="21">
                  <c:v>0.45910000000000001</c:v>
                </c:pt>
                <c:pt idx="22">
                  <c:v>0.4642</c:v>
                </c:pt>
                <c:pt idx="23">
                  <c:v>0.46589999999999998</c:v>
                </c:pt>
                <c:pt idx="24">
                  <c:v>0.47089999999999999</c:v>
                </c:pt>
                <c:pt idx="25">
                  <c:v>0.4743</c:v>
                </c:pt>
                <c:pt idx="26">
                  <c:v>0.47599999999999998</c:v>
                </c:pt>
                <c:pt idx="27">
                  <c:v>0.48609999999999998</c:v>
                </c:pt>
                <c:pt idx="28">
                  <c:v>0.48949999999999999</c:v>
                </c:pt>
                <c:pt idx="29">
                  <c:v>0.49120000000000003</c:v>
                </c:pt>
                <c:pt idx="30">
                  <c:v>0.49280000000000002</c:v>
                </c:pt>
                <c:pt idx="31">
                  <c:v>0.4945</c:v>
                </c:pt>
                <c:pt idx="32">
                  <c:v>0.50460000000000005</c:v>
                </c:pt>
                <c:pt idx="33">
                  <c:v>0.50619999999999998</c:v>
                </c:pt>
                <c:pt idx="34">
                  <c:v>0.50960000000000005</c:v>
                </c:pt>
                <c:pt idx="35">
                  <c:v>0.51449999999999996</c:v>
                </c:pt>
                <c:pt idx="36">
                  <c:v>0.51790000000000003</c:v>
                </c:pt>
                <c:pt idx="37">
                  <c:v>0.51949999999999996</c:v>
                </c:pt>
                <c:pt idx="38">
                  <c:v>0.5212</c:v>
                </c:pt>
                <c:pt idx="39">
                  <c:v>0.52280000000000004</c:v>
                </c:pt>
                <c:pt idx="40">
                  <c:v>0.52610000000000001</c:v>
                </c:pt>
                <c:pt idx="41">
                  <c:v>0.53110000000000002</c:v>
                </c:pt>
                <c:pt idx="42">
                  <c:v>0.5343</c:v>
                </c:pt>
                <c:pt idx="43">
                  <c:v>0.54249999999999998</c:v>
                </c:pt>
                <c:pt idx="44">
                  <c:v>0.54579999999999995</c:v>
                </c:pt>
                <c:pt idx="45">
                  <c:v>0.55059999999999998</c:v>
                </c:pt>
                <c:pt idx="46">
                  <c:v>0.55869999999999997</c:v>
                </c:pt>
                <c:pt idx="47">
                  <c:v>0.56510000000000005</c:v>
                </c:pt>
                <c:pt idx="48">
                  <c:v>0.56669999999999998</c:v>
                </c:pt>
                <c:pt idx="49">
                  <c:v>0.56989999999999996</c:v>
                </c:pt>
                <c:pt idx="50">
                  <c:v>0.57140000000000002</c:v>
                </c:pt>
                <c:pt idx="51">
                  <c:v>0.57299999999999995</c:v>
                </c:pt>
                <c:pt idx="52">
                  <c:v>0.5746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1E-4160-BDE0-5018167B542D}"/>
            </c:ext>
          </c:extLst>
        </c:ser>
        <c:ser>
          <c:idx val="2"/>
          <c:order val="1"/>
          <c:tx>
            <c:strRef>
              <c:f>'Figure D2b-D5-customers'!$BI$9</c:f>
              <c:strCache>
                <c:ptCount val="1"/>
                <c:pt idx="0">
                  <c:v>z-value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'Figure D2b-D5-customers'!$BG$10:$BG$62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20</c:v>
                </c:pt>
                <c:pt idx="17">
                  <c:v>24</c:v>
                </c:pt>
                <c:pt idx="18">
                  <c:v>25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33</c:v>
                </c:pt>
                <c:pt idx="23">
                  <c:v>34</c:v>
                </c:pt>
                <c:pt idx="24">
                  <c:v>37</c:v>
                </c:pt>
                <c:pt idx="25">
                  <c:v>39</c:v>
                </c:pt>
                <c:pt idx="26">
                  <c:v>40</c:v>
                </c:pt>
                <c:pt idx="27">
                  <c:v>46</c:v>
                </c:pt>
                <c:pt idx="28">
                  <c:v>48</c:v>
                </c:pt>
                <c:pt idx="29">
                  <c:v>49</c:v>
                </c:pt>
                <c:pt idx="30">
                  <c:v>50</c:v>
                </c:pt>
                <c:pt idx="31">
                  <c:v>51</c:v>
                </c:pt>
                <c:pt idx="32">
                  <c:v>57</c:v>
                </c:pt>
                <c:pt idx="33">
                  <c:v>58</c:v>
                </c:pt>
                <c:pt idx="34">
                  <c:v>60</c:v>
                </c:pt>
                <c:pt idx="35">
                  <c:v>63</c:v>
                </c:pt>
                <c:pt idx="36">
                  <c:v>65</c:v>
                </c:pt>
                <c:pt idx="37">
                  <c:v>66</c:v>
                </c:pt>
                <c:pt idx="38">
                  <c:v>67</c:v>
                </c:pt>
                <c:pt idx="39">
                  <c:v>68</c:v>
                </c:pt>
                <c:pt idx="40">
                  <c:v>70</c:v>
                </c:pt>
                <c:pt idx="41">
                  <c:v>73</c:v>
                </c:pt>
                <c:pt idx="42">
                  <c:v>75</c:v>
                </c:pt>
                <c:pt idx="43">
                  <c:v>80</c:v>
                </c:pt>
                <c:pt idx="44">
                  <c:v>82</c:v>
                </c:pt>
                <c:pt idx="45">
                  <c:v>85</c:v>
                </c:pt>
                <c:pt idx="46">
                  <c:v>90</c:v>
                </c:pt>
                <c:pt idx="47">
                  <c:v>94</c:v>
                </c:pt>
                <c:pt idx="48">
                  <c:v>95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</c:numCache>
            </c:numRef>
          </c:xVal>
          <c:yVal>
            <c:numRef>
              <c:f>'Figure D2b-D5-customers'!$BI$10:$BI$62</c:f>
              <c:numCache>
                <c:formatCode>General</c:formatCode>
                <c:ptCount val="53"/>
                <c:pt idx="0">
                  <c:v>0.37519999999999998</c:v>
                </c:pt>
                <c:pt idx="1">
                  <c:v>0.37359999999999999</c:v>
                </c:pt>
                <c:pt idx="2">
                  <c:v>0.37209999999999999</c:v>
                </c:pt>
                <c:pt idx="3">
                  <c:v>0.37059999999999998</c:v>
                </c:pt>
                <c:pt idx="4">
                  <c:v>0.36909999999999998</c:v>
                </c:pt>
                <c:pt idx="5">
                  <c:v>0.36759999999999998</c:v>
                </c:pt>
                <c:pt idx="6">
                  <c:v>0.36449999999999999</c:v>
                </c:pt>
                <c:pt idx="7">
                  <c:v>0.36299999999999999</c:v>
                </c:pt>
                <c:pt idx="8">
                  <c:v>0.36</c:v>
                </c:pt>
                <c:pt idx="9">
                  <c:v>0.35849999999999999</c:v>
                </c:pt>
                <c:pt idx="10">
                  <c:v>0.3569</c:v>
                </c:pt>
                <c:pt idx="11">
                  <c:v>0.35389999999999999</c:v>
                </c:pt>
                <c:pt idx="12">
                  <c:v>0.35239999999999999</c:v>
                </c:pt>
                <c:pt idx="13">
                  <c:v>0.35089999999999999</c:v>
                </c:pt>
                <c:pt idx="14">
                  <c:v>0.34939999999999999</c:v>
                </c:pt>
                <c:pt idx="15">
                  <c:v>0.34789999999999999</c:v>
                </c:pt>
                <c:pt idx="16">
                  <c:v>0.34489999999999998</c:v>
                </c:pt>
                <c:pt idx="17">
                  <c:v>0.33889999999999998</c:v>
                </c:pt>
                <c:pt idx="18">
                  <c:v>0.33739999999999998</c:v>
                </c:pt>
                <c:pt idx="19">
                  <c:v>0.33439999999999998</c:v>
                </c:pt>
                <c:pt idx="20">
                  <c:v>0.33300000000000002</c:v>
                </c:pt>
                <c:pt idx="21">
                  <c:v>0.33</c:v>
                </c:pt>
                <c:pt idx="22">
                  <c:v>0.3256</c:v>
                </c:pt>
                <c:pt idx="23">
                  <c:v>0.3241</c:v>
                </c:pt>
                <c:pt idx="24">
                  <c:v>0.31969999999999998</c:v>
                </c:pt>
                <c:pt idx="25">
                  <c:v>0.31669999999999998</c:v>
                </c:pt>
                <c:pt idx="26">
                  <c:v>0.31530000000000002</c:v>
                </c:pt>
                <c:pt idx="27">
                  <c:v>0.30659999999999998</c:v>
                </c:pt>
                <c:pt idx="28">
                  <c:v>0.30370000000000003</c:v>
                </c:pt>
                <c:pt idx="29">
                  <c:v>0.30220000000000002</c:v>
                </c:pt>
                <c:pt idx="30">
                  <c:v>0.30080000000000001</c:v>
                </c:pt>
                <c:pt idx="31">
                  <c:v>0.2994</c:v>
                </c:pt>
                <c:pt idx="32">
                  <c:v>0.2908</c:v>
                </c:pt>
                <c:pt idx="33">
                  <c:v>0.28939999999999999</c:v>
                </c:pt>
                <c:pt idx="34">
                  <c:v>0.28660000000000002</c:v>
                </c:pt>
                <c:pt idx="35">
                  <c:v>0.28239999999999998</c:v>
                </c:pt>
                <c:pt idx="36">
                  <c:v>0.27960000000000002</c:v>
                </c:pt>
                <c:pt idx="37">
                  <c:v>0.2782</c:v>
                </c:pt>
                <c:pt idx="38">
                  <c:v>0.27679999999999999</c:v>
                </c:pt>
                <c:pt idx="39">
                  <c:v>0.27550000000000002</c:v>
                </c:pt>
                <c:pt idx="40">
                  <c:v>0.2727</c:v>
                </c:pt>
                <c:pt idx="41">
                  <c:v>0.26860000000000001</c:v>
                </c:pt>
                <c:pt idx="42">
                  <c:v>0.26590000000000003</c:v>
                </c:pt>
                <c:pt idx="43">
                  <c:v>0.2591</c:v>
                </c:pt>
                <c:pt idx="44">
                  <c:v>0.25650000000000001</c:v>
                </c:pt>
                <c:pt idx="45">
                  <c:v>0.2525</c:v>
                </c:pt>
                <c:pt idx="46">
                  <c:v>0.24590000000000001</c:v>
                </c:pt>
                <c:pt idx="47">
                  <c:v>0.2407</c:v>
                </c:pt>
                <c:pt idx="48">
                  <c:v>0.2394</c:v>
                </c:pt>
                <c:pt idx="49">
                  <c:v>0.2369</c:v>
                </c:pt>
                <c:pt idx="50">
                  <c:v>0.2356</c:v>
                </c:pt>
                <c:pt idx="51">
                  <c:v>0.23430000000000001</c:v>
                </c:pt>
                <c:pt idx="52">
                  <c:v>0.2331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1E-4160-BDE0-5018167B542D}"/>
            </c:ext>
          </c:extLst>
        </c:ser>
        <c:ser>
          <c:idx val="3"/>
          <c:order val="2"/>
          <c:tx>
            <c:strRef>
              <c:f>'Figure D2b-D5-customers'!$BJ$9</c:f>
              <c:strCache>
                <c:ptCount val="1"/>
                <c:pt idx="0">
                  <c:v>Cluster3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'Figure D2b-D5-customers'!$BG$10:$BG$62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20</c:v>
                </c:pt>
                <c:pt idx="17">
                  <c:v>24</c:v>
                </c:pt>
                <c:pt idx="18">
                  <c:v>25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33</c:v>
                </c:pt>
                <c:pt idx="23">
                  <c:v>34</c:v>
                </c:pt>
                <c:pt idx="24">
                  <c:v>37</c:v>
                </c:pt>
                <c:pt idx="25">
                  <c:v>39</c:v>
                </c:pt>
                <c:pt idx="26">
                  <c:v>40</c:v>
                </c:pt>
                <c:pt idx="27">
                  <c:v>46</c:v>
                </c:pt>
                <c:pt idx="28">
                  <c:v>48</c:v>
                </c:pt>
                <c:pt idx="29">
                  <c:v>49</c:v>
                </c:pt>
                <c:pt idx="30">
                  <c:v>50</c:v>
                </c:pt>
                <c:pt idx="31">
                  <c:v>51</c:v>
                </c:pt>
                <c:pt idx="32">
                  <c:v>57</c:v>
                </c:pt>
                <c:pt idx="33">
                  <c:v>58</c:v>
                </c:pt>
                <c:pt idx="34">
                  <c:v>60</c:v>
                </c:pt>
                <c:pt idx="35">
                  <c:v>63</c:v>
                </c:pt>
                <c:pt idx="36">
                  <c:v>65</c:v>
                </c:pt>
                <c:pt idx="37">
                  <c:v>66</c:v>
                </c:pt>
                <c:pt idx="38">
                  <c:v>67</c:v>
                </c:pt>
                <c:pt idx="39">
                  <c:v>68</c:v>
                </c:pt>
                <c:pt idx="40">
                  <c:v>70</c:v>
                </c:pt>
                <c:pt idx="41">
                  <c:v>73</c:v>
                </c:pt>
                <c:pt idx="42">
                  <c:v>75</c:v>
                </c:pt>
                <c:pt idx="43">
                  <c:v>80</c:v>
                </c:pt>
                <c:pt idx="44">
                  <c:v>82</c:v>
                </c:pt>
                <c:pt idx="45">
                  <c:v>85</c:v>
                </c:pt>
                <c:pt idx="46">
                  <c:v>90</c:v>
                </c:pt>
                <c:pt idx="47">
                  <c:v>94</c:v>
                </c:pt>
                <c:pt idx="48">
                  <c:v>95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</c:numCache>
            </c:numRef>
          </c:xVal>
          <c:yVal>
            <c:numRef>
              <c:f>'Figure D2b-D5-customers'!$BJ$10:$BJ$62</c:f>
              <c:numCache>
                <c:formatCode>General</c:formatCode>
                <c:ptCount val="53"/>
                <c:pt idx="0">
                  <c:v>0.14149999999999999</c:v>
                </c:pt>
                <c:pt idx="1">
                  <c:v>0.1416</c:v>
                </c:pt>
                <c:pt idx="2">
                  <c:v>0.14169999999999999</c:v>
                </c:pt>
                <c:pt idx="3">
                  <c:v>0.1419</c:v>
                </c:pt>
                <c:pt idx="4">
                  <c:v>0.14199999999999999</c:v>
                </c:pt>
                <c:pt idx="5">
                  <c:v>0.1421</c:v>
                </c:pt>
                <c:pt idx="6">
                  <c:v>0.14230000000000001</c:v>
                </c:pt>
                <c:pt idx="7">
                  <c:v>0.14249999999999999</c:v>
                </c:pt>
                <c:pt idx="8">
                  <c:v>0.14269999999999999</c:v>
                </c:pt>
                <c:pt idx="9">
                  <c:v>0.14280000000000001</c:v>
                </c:pt>
                <c:pt idx="10">
                  <c:v>0.1429</c:v>
                </c:pt>
                <c:pt idx="11">
                  <c:v>0.1431</c:v>
                </c:pt>
                <c:pt idx="12">
                  <c:v>0.14319999999999999</c:v>
                </c:pt>
                <c:pt idx="13">
                  <c:v>0.14330000000000001</c:v>
                </c:pt>
                <c:pt idx="14">
                  <c:v>0.1434</c:v>
                </c:pt>
                <c:pt idx="15">
                  <c:v>0.14349999999999999</c:v>
                </c:pt>
                <c:pt idx="16">
                  <c:v>0.14369999999999999</c:v>
                </c:pt>
                <c:pt idx="17">
                  <c:v>0.14399999999999999</c:v>
                </c:pt>
                <c:pt idx="18">
                  <c:v>0.14410000000000001</c:v>
                </c:pt>
                <c:pt idx="19">
                  <c:v>0.14430000000000001</c:v>
                </c:pt>
                <c:pt idx="20">
                  <c:v>0.14430000000000001</c:v>
                </c:pt>
                <c:pt idx="21">
                  <c:v>0.14449999999999999</c:v>
                </c:pt>
                <c:pt idx="22">
                  <c:v>0.1447</c:v>
                </c:pt>
                <c:pt idx="23">
                  <c:v>0.14480000000000001</c:v>
                </c:pt>
                <c:pt idx="24">
                  <c:v>0.1449</c:v>
                </c:pt>
                <c:pt idx="25">
                  <c:v>0.14499999999999999</c:v>
                </c:pt>
                <c:pt idx="26">
                  <c:v>0.14510000000000001</c:v>
                </c:pt>
                <c:pt idx="27">
                  <c:v>0.1454</c:v>
                </c:pt>
                <c:pt idx="28">
                  <c:v>0.1454</c:v>
                </c:pt>
                <c:pt idx="29">
                  <c:v>0.14549999999999999</c:v>
                </c:pt>
                <c:pt idx="30">
                  <c:v>0.14549999999999999</c:v>
                </c:pt>
                <c:pt idx="31">
                  <c:v>0.14549999999999999</c:v>
                </c:pt>
                <c:pt idx="32">
                  <c:v>0.1457</c:v>
                </c:pt>
                <c:pt idx="33">
                  <c:v>0.1457</c:v>
                </c:pt>
                <c:pt idx="34">
                  <c:v>0.1457</c:v>
                </c:pt>
                <c:pt idx="35">
                  <c:v>0.1457</c:v>
                </c:pt>
                <c:pt idx="36">
                  <c:v>0.1457</c:v>
                </c:pt>
                <c:pt idx="37">
                  <c:v>0.1457</c:v>
                </c:pt>
                <c:pt idx="38">
                  <c:v>0.1457</c:v>
                </c:pt>
                <c:pt idx="39">
                  <c:v>0.1457</c:v>
                </c:pt>
                <c:pt idx="40">
                  <c:v>0.1457</c:v>
                </c:pt>
                <c:pt idx="41">
                  <c:v>0.1457</c:v>
                </c:pt>
                <c:pt idx="42">
                  <c:v>0.14560000000000001</c:v>
                </c:pt>
                <c:pt idx="43">
                  <c:v>0.14549999999999999</c:v>
                </c:pt>
                <c:pt idx="44">
                  <c:v>0.1454</c:v>
                </c:pt>
                <c:pt idx="45">
                  <c:v>0.14530000000000001</c:v>
                </c:pt>
                <c:pt idx="46">
                  <c:v>0.14510000000000001</c:v>
                </c:pt>
                <c:pt idx="47">
                  <c:v>0.1449</c:v>
                </c:pt>
                <c:pt idx="48">
                  <c:v>0.1449</c:v>
                </c:pt>
                <c:pt idx="49">
                  <c:v>0.1447</c:v>
                </c:pt>
                <c:pt idx="50">
                  <c:v>0.1447</c:v>
                </c:pt>
                <c:pt idx="51">
                  <c:v>0.14460000000000001</c:v>
                </c:pt>
                <c:pt idx="52">
                  <c:v>0.14460000000000001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1E-4160-BDE0-5018167B542D}"/>
            </c:ext>
          </c:extLst>
        </c:ser>
        <c:ser>
          <c:idx val="4"/>
          <c:order val="3"/>
          <c:tx>
            <c:strRef>
              <c:f>'Figure D2b-D5-customers'!$BK$9</c:f>
              <c:strCache>
                <c:ptCount val="1"/>
                <c:pt idx="0">
                  <c:v>Cluster4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'Figure D2b-D5-customers'!$BG$10:$BG$62</c:f>
              <c:numCache>
                <c:formatCode>General</c:formatCode>
                <c:ptCount val="5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20</c:v>
                </c:pt>
                <c:pt idx="17">
                  <c:v>24</c:v>
                </c:pt>
                <c:pt idx="18">
                  <c:v>25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33</c:v>
                </c:pt>
                <c:pt idx="23">
                  <c:v>34</c:v>
                </c:pt>
                <c:pt idx="24">
                  <c:v>37</c:v>
                </c:pt>
                <c:pt idx="25">
                  <c:v>39</c:v>
                </c:pt>
                <c:pt idx="26">
                  <c:v>40</c:v>
                </c:pt>
                <c:pt idx="27">
                  <c:v>46</c:v>
                </c:pt>
                <c:pt idx="28">
                  <c:v>48</c:v>
                </c:pt>
                <c:pt idx="29">
                  <c:v>49</c:v>
                </c:pt>
                <c:pt idx="30">
                  <c:v>50</c:v>
                </c:pt>
                <c:pt idx="31">
                  <c:v>51</c:v>
                </c:pt>
                <c:pt idx="32">
                  <c:v>57</c:v>
                </c:pt>
                <c:pt idx="33">
                  <c:v>58</c:v>
                </c:pt>
                <c:pt idx="34">
                  <c:v>60</c:v>
                </c:pt>
                <c:pt idx="35">
                  <c:v>63</c:v>
                </c:pt>
                <c:pt idx="36">
                  <c:v>65</c:v>
                </c:pt>
                <c:pt idx="37">
                  <c:v>66</c:v>
                </c:pt>
                <c:pt idx="38">
                  <c:v>67</c:v>
                </c:pt>
                <c:pt idx="39">
                  <c:v>68</c:v>
                </c:pt>
                <c:pt idx="40">
                  <c:v>70</c:v>
                </c:pt>
                <c:pt idx="41">
                  <c:v>73</c:v>
                </c:pt>
                <c:pt idx="42">
                  <c:v>75</c:v>
                </c:pt>
                <c:pt idx="43">
                  <c:v>80</c:v>
                </c:pt>
                <c:pt idx="44">
                  <c:v>82</c:v>
                </c:pt>
                <c:pt idx="45">
                  <c:v>85</c:v>
                </c:pt>
                <c:pt idx="46">
                  <c:v>90</c:v>
                </c:pt>
                <c:pt idx="47">
                  <c:v>94</c:v>
                </c:pt>
                <c:pt idx="48">
                  <c:v>95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</c:numCache>
            </c:numRef>
          </c:xVal>
          <c:yVal>
            <c:numRef>
              <c:f>'Figure D2b-D5-customers'!$BK$10:$BK$62</c:f>
              <c:numCache>
                <c:formatCode>General</c:formatCode>
                <c:ptCount val="53"/>
                <c:pt idx="0">
                  <c:v>7.4899999999999994E-2</c:v>
                </c:pt>
                <c:pt idx="1">
                  <c:v>7.46E-2</c:v>
                </c:pt>
                <c:pt idx="2">
                  <c:v>7.4300000000000005E-2</c:v>
                </c:pt>
                <c:pt idx="3">
                  <c:v>7.4099999999999999E-2</c:v>
                </c:pt>
                <c:pt idx="4">
                  <c:v>7.3800000000000004E-2</c:v>
                </c:pt>
                <c:pt idx="5">
                  <c:v>7.3499999999999996E-2</c:v>
                </c:pt>
                <c:pt idx="6">
                  <c:v>7.2900000000000006E-2</c:v>
                </c:pt>
                <c:pt idx="7">
                  <c:v>7.2599999999999998E-2</c:v>
                </c:pt>
                <c:pt idx="8">
                  <c:v>7.2099999999999997E-2</c:v>
                </c:pt>
                <c:pt idx="9">
                  <c:v>7.1800000000000003E-2</c:v>
                </c:pt>
                <c:pt idx="10">
                  <c:v>7.1499999999999994E-2</c:v>
                </c:pt>
                <c:pt idx="11">
                  <c:v>7.0900000000000005E-2</c:v>
                </c:pt>
                <c:pt idx="12">
                  <c:v>7.0699999999999999E-2</c:v>
                </c:pt>
                <c:pt idx="13">
                  <c:v>7.0400000000000004E-2</c:v>
                </c:pt>
                <c:pt idx="14">
                  <c:v>7.0099999999999996E-2</c:v>
                </c:pt>
                <c:pt idx="15">
                  <c:v>6.9800000000000001E-2</c:v>
                </c:pt>
                <c:pt idx="16">
                  <c:v>6.9199999999999998E-2</c:v>
                </c:pt>
                <c:pt idx="17">
                  <c:v>6.8099999999999994E-2</c:v>
                </c:pt>
                <c:pt idx="18">
                  <c:v>6.7799999999999999E-2</c:v>
                </c:pt>
                <c:pt idx="19">
                  <c:v>6.7299999999999999E-2</c:v>
                </c:pt>
                <c:pt idx="20">
                  <c:v>6.7000000000000004E-2</c:v>
                </c:pt>
                <c:pt idx="21">
                  <c:v>6.6400000000000001E-2</c:v>
                </c:pt>
                <c:pt idx="22">
                  <c:v>6.5600000000000006E-2</c:v>
                </c:pt>
                <c:pt idx="23">
                  <c:v>6.5299999999999997E-2</c:v>
                </c:pt>
                <c:pt idx="24">
                  <c:v>6.4500000000000002E-2</c:v>
                </c:pt>
                <c:pt idx="25">
                  <c:v>6.3899999999999998E-2</c:v>
                </c:pt>
                <c:pt idx="26">
                  <c:v>6.3600000000000004E-2</c:v>
                </c:pt>
                <c:pt idx="27">
                  <c:v>6.2E-2</c:v>
                </c:pt>
                <c:pt idx="28">
                  <c:v>6.1400000000000003E-2</c:v>
                </c:pt>
                <c:pt idx="29">
                  <c:v>6.1100000000000002E-2</c:v>
                </c:pt>
                <c:pt idx="30">
                  <c:v>6.0900000000000003E-2</c:v>
                </c:pt>
                <c:pt idx="31">
                  <c:v>6.0600000000000001E-2</c:v>
                </c:pt>
                <c:pt idx="32">
                  <c:v>5.8999999999999997E-2</c:v>
                </c:pt>
                <c:pt idx="33">
                  <c:v>5.8700000000000002E-2</c:v>
                </c:pt>
                <c:pt idx="34">
                  <c:v>5.8200000000000002E-2</c:v>
                </c:pt>
                <c:pt idx="35">
                  <c:v>5.7299999999999997E-2</c:v>
                </c:pt>
                <c:pt idx="36">
                  <c:v>5.6800000000000003E-2</c:v>
                </c:pt>
                <c:pt idx="37">
                  <c:v>5.6500000000000002E-2</c:v>
                </c:pt>
                <c:pt idx="38">
                  <c:v>5.6300000000000003E-2</c:v>
                </c:pt>
                <c:pt idx="39">
                  <c:v>5.6000000000000001E-2</c:v>
                </c:pt>
                <c:pt idx="40">
                  <c:v>5.5500000000000001E-2</c:v>
                </c:pt>
                <c:pt idx="41">
                  <c:v>5.4699999999999999E-2</c:v>
                </c:pt>
                <c:pt idx="42">
                  <c:v>5.4199999999999998E-2</c:v>
                </c:pt>
                <c:pt idx="43">
                  <c:v>5.2900000000000003E-2</c:v>
                </c:pt>
                <c:pt idx="44">
                  <c:v>5.2299999999999999E-2</c:v>
                </c:pt>
                <c:pt idx="45">
                  <c:v>5.16E-2</c:v>
                </c:pt>
                <c:pt idx="46">
                  <c:v>5.0299999999999997E-2</c:v>
                </c:pt>
                <c:pt idx="47">
                  <c:v>4.9299999999999997E-2</c:v>
                </c:pt>
                <c:pt idx="48">
                  <c:v>4.9000000000000002E-2</c:v>
                </c:pt>
                <c:pt idx="49">
                  <c:v>4.8500000000000001E-2</c:v>
                </c:pt>
                <c:pt idx="50">
                  <c:v>4.8300000000000003E-2</c:v>
                </c:pt>
                <c:pt idx="51">
                  <c:v>4.8000000000000001E-2</c:v>
                </c:pt>
                <c:pt idx="52">
                  <c:v>4.7800000000000002E-2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51E-4160-BDE0-5018167B5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703359"/>
        <c:axId val="1220536159"/>
      </c:scatterChart>
      <c:valAx>
        <c:axId val="746703359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536159"/>
        <c:crosses val="autoZero"/>
        <c:crossBetween val="midCat"/>
      </c:valAx>
      <c:valAx>
        <c:axId val="1220536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67033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948315835520555"/>
          <c:y val="0.33391149023038785"/>
          <c:w val="0.56723542567107876"/>
          <c:h val="7.7807701551623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D2b-D5-customers'!$CR$12</c:f>
              <c:strCache>
                <c:ptCount val="1"/>
                <c:pt idx="0">
                  <c:v>Cluster 1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D2b-D5-customers'!$CQ$13,'Figure D2b-D5-customers'!$CQ$16,'Figure D2b-D5-customers'!$CQ$19)</c:f>
              <c:strCache>
                <c:ptCount val="3"/>
                <c:pt idx="0">
                  <c:v>Local â€“ main product sold mostly in same municipality wher</c:v>
                </c:pt>
                <c:pt idx="1">
                  <c:v>National â€“ main product sold mostly across the country whe</c:v>
                </c:pt>
                <c:pt idx="2">
                  <c:v>International</c:v>
                </c:pt>
              </c:strCache>
            </c:strRef>
          </c:cat>
          <c:val>
            <c:numRef>
              <c:f>('Figure D2b-D5-customers'!$CR$13,'Figure D2b-D5-customers'!$CR$16,'Figure D2b-D5-customers'!$CR$19)</c:f>
              <c:numCache>
                <c:formatCode>General</c:formatCode>
                <c:ptCount val="3"/>
                <c:pt idx="0">
                  <c:v>0.6573</c:v>
                </c:pt>
                <c:pt idx="1">
                  <c:v>0.60009999999999997</c:v>
                </c:pt>
                <c:pt idx="2">
                  <c:v>0.68289999999999995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24-41C5-9653-8CA157424236}"/>
            </c:ext>
          </c:extLst>
        </c:ser>
        <c:ser>
          <c:idx val="1"/>
          <c:order val="1"/>
          <c:tx>
            <c:strRef>
              <c:f>'Figure D2b-D5-customers'!$CS$12</c:f>
              <c:strCache>
                <c:ptCount val="1"/>
                <c:pt idx="0">
                  <c:v>Cluster 3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D2b-D5-customers'!$CQ$13,'Figure D2b-D5-customers'!$CQ$16,'Figure D2b-D5-customers'!$CQ$19)</c:f>
              <c:strCache>
                <c:ptCount val="3"/>
                <c:pt idx="0">
                  <c:v>Local â€“ main product sold mostly in same municipality wher</c:v>
                </c:pt>
                <c:pt idx="1">
                  <c:v>National â€“ main product sold mostly across the country whe</c:v>
                </c:pt>
                <c:pt idx="2">
                  <c:v>International</c:v>
                </c:pt>
              </c:strCache>
            </c:strRef>
          </c:cat>
          <c:val>
            <c:numRef>
              <c:f>('Figure D2b-D5-customers'!$CS$13,'Figure D2b-D5-customers'!$CS$16,'Figure D2b-D5-customers'!$CS$19)</c:f>
              <c:numCache>
                <c:formatCode>General</c:formatCode>
                <c:ptCount val="3"/>
                <c:pt idx="0">
                  <c:v>0.1236</c:v>
                </c:pt>
                <c:pt idx="1">
                  <c:v>0.14879999999999999</c:v>
                </c:pt>
                <c:pt idx="2">
                  <c:v>5.5500000000000001E-2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24-41C5-9653-8CA157424236}"/>
            </c:ext>
          </c:extLst>
        </c:ser>
        <c:ser>
          <c:idx val="2"/>
          <c:order val="2"/>
          <c:tx>
            <c:strRef>
              <c:f>'Figure D2b-D5-customers'!$CT$12</c:f>
              <c:strCache>
                <c:ptCount val="1"/>
                <c:pt idx="0">
                  <c:v>Cluster 2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D2b-D5-customers'!$CQ$13,'Figure D2b-D5-customers'!$CQ$16,'Figure D2b-D5-customers'!$CQ$19)</c:f>
              <c:strCache>
                <c:ptCount val="3"/>
                <c:pt idx="0">
                  <c:v>Local â€“ main product sold mostly in same municipality wher</c:v>
                </c:pt>
                <c:pt idx="1">
                  <c:v>National â€“ main product sold mostly across the country whe</c:v>
                </c:pt>
                <c:pt idx="2">
                  <c:v>International</c:v>
                </c:pt>
              </c:strCache>
            </c:strRef>
          </c:cat>
          <c:val>
            <c:numRef>
              <c:f>('Figure D2b-D5-customers'!$CT$13,'Figure D2b-D5-customers'!$CT$16,'Figure D2b-D5-customers'!$CT$19)</c:f>
              <c:numCache>
                <c:formatCode>General</c:formatCode>
                <c:ptCount val="3"/>
                <c:pt idx="0">
                  <c:v>0.16639999999999999</c:v>
                </c:pt>
                <c:pt idx="1">
                  <c:v>0.19969999999999999</c:v>
                </c:pt>
                <c:pt idx="2">
                  <c:v>0.24129999999999999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24-41C5-9653-8CA157424236}"/>
            </c:ext>
          </c:extLst>
        </c:ser>
        <c:ser>
          <c:idx val="3"/>
          <c:order val="3"/>
          <c:tx>
            <c:strRef>
              <c:f>'Figure D2b-D5-customers'!$CU$12</c:f>
              <c:strCache>
                <c:ptCount val="1"/>
                <c:pt idx="0">
                  <c:v>Cluster 4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D2b-D5-customers'!$CQ$13,'Figure D2b-D5-customers'!$CQ$16,'Figure D2b-D5-customers'!$CQ$19)</c:f>
              <c:strCache>
                <c:ptCount val="3"/>
                <c:pt idx="0">
                  <c:v>Local â€“ main product sold mostly in same municipality wher</c:v>
                </c:pt>
                <c:pt idx="1">
                  <c:v>National â€“ main product sold mostly across the country whe</c:v>
                </c:pt>
                <c:pt idx="2">
                  <c:v>International</c:v>
                </c:pt>
              </c:strCache>
            </c:strRef>
          </c:cat>
          <c:val>
            <c:numRef>
              <c:f>('Figure D2b-D5-customers'!$CU$13,'Figure D2b-D5-customers'!$CU$16,'Figure D2b-D5-customers'!$CU$19)</c:f>
              <c:numCache>
                <c:formatCode>General</c:formatCode>
                <c:ptCount val="3"/>
                <c:pt idx="0">
                  <c:v>5.2699999999999997E-2</c:v>
                </c:pt>
                <c:pt idx="1">
                  <c:v>5.1400000000000001E-2</c:v>
                </c:pt>
                <c:pt idx="2">
                  <c:v>2.0299999999999999E-2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24-41C5-9653-8CA157424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'Figure D2b-D5-customers'!$DN$14</c:f>
              <c:strCache>
                <c:ptCount val="1"/>
                <c:pt idx="0">
                  <c:v>Bilateralism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D2b-D5-customers'!$DM$15,'Figure D2b-D5-customers'!$DM$18,'Figure D2b-D5-customers'!$DM$21)</c:f>
              <c:strCache>
                <c:ptCount val="3"/>
                <c:pt idx="0">
                  <c:v>Manufacturing</c:v>
                </c:pt>
                <c:pt idx="1">
                  <c:v>Retail</c:v>
                </c:pt>
                <c:pt idx="2">
                  <c:v>Other Services</c:v>
                </c:pt>
              </c:strCache>
            </c:strRef>
          </c:cat>
          <c:val>
            <c:numRef>
              <c:f>('Figure D2b-D5-customers'!$DN$15,'Figure D2b-D5-customers'!$DN$18,'Figure D2b-D5-customers'!$DN$21)</c:f>
              <c:numCache>
                <c:formatCode>0.00</c:formatCode>
                <c:ptCount val="3"/>
                <c:pt idx="0">
                  <c:v>0.64780000000000004</c:v>
                </c:pt>
                <c:pt idx="1">
                  <c:v>0.66600000000000004</c:v>
                </c:pt>
                <c:pt idx="2">
                  <c:v>0.45390000000000003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E-495D-A647-D84681BEE4BF}"/>
            </c:ext>
          </c:extLst>
        </c:ser>
        <c:ser>
          <c:idx val="0"/>
          <c:order val="1"/>
          <c:tx>
            <c:strRef>
              <c:f>'Figure D2b-D5-customers'!$DO$14</c:f>
              <c:strCache>
                <c:ptCount val="1"/>
                <c:pt idx="0">
                  <c:v>Bilateralism, weak comprehensive support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D2b-D5-customers'!$DM$15,'Figure D2b-D5-customers'!$DM$18,'Figure D2b-D5-customers'!$DM$21)</c:f>
              <c:strCache>
                <c:ptCount val="3"/>
                <c:pt idx="0">
                  <c:v>Manufacturing</c:v>
                </c:pt>
                <c:pt idx="1">
                  <c:v>Retail</c:v>
                </c:pt>
                <c:pt idx="2">
                  <c:v>Other Services</c:v>
                </c:pt>
              </c:strCache>
            </c:strRef>
          </c:cat>
          <c:val>
            <c:numRef>
              <c:f>('Figure D2b-D5-customers'!$DO$15,'Figure D2b-D5-customers'!$DO$18,'Figure D2b-D5-customers'!$DO$21)</c:f>
              <c:numCache>
                <c:formatCode>0.00</c:formatCode>
                <c:ptCount val="3"/>
                <c:pt idx="0">
                  <c:v>0.12770000000000001</c:v>
                </c:pt>
                <c:pt idx="1">
                  <c:v>0.1229</c:v>
                </c:pt>
                <c:pt idx="2">
                  <c:v>0.16719999999999999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CE-495D-A647-D84681BEE4BF}"/>
            </c:ext>
          </c:extLst>
        </c:ser>
        <c:ser>
          <c:idx val="2"/>
          <c:order val="2"/>
          <c:tx>
            <c:strRef>
              <c:f>'Figure D2b-D5-customers'!$DP$14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D2b-D5-customers'!$DM$15,'Figure D2b-D5-customers'!$DM$18,'Figure D2b-D5-customers'!$DM$21)</c:f>
              <c:strCache>
                <c:ptCount val="3"/>
                <c:pt idx="0">
                  <c:v>Manufacturing</c:v>
                </c:pt>
                <c:pt idx="1">
                  <c:v>Retail</c:v>
                </c:pt>
                <c:pt idx="2">
                  <c:v>Other Services</c:v>
                </c:pt>
              </c:strCache>
            </c:strRef>
          </c:cat>
          <c:val>
            <c:numRef>
              <c:f>('Figure D2b-D5-customers'!$DP$15,'Figure D2b-D5-customers'!$DP$18,'Figure D2b-D5-customers'!$DP$21)</c:f>
              <c:numCache>
                <c:formatCode>0.00</c:formatCode>
                <c:ptCount val="3"/>
                <c:pt idx="0">
                  <c:v>0.1731</c:v>
                </c:pt>
                <c:pt idx="1">
                  <c:v>0.18740000000000001</c:v>
                </c:pt>
                <c:pt idx="2">
                  <c:v>0.3206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CE-495D-A647-D84681BEE4BF}"/>
            </c:ext>
          </c:extLst>
        </c:ser>
        <c:ser>
          <c:idx val="3"/>
          <c:order val="3"/>
          <c:tx>
            <c:strRef>
              <c:f>'Figure D2b-D5-customers'!$DQ$14</c:f>
              <c:strCache>
                <c:ptCount val="1"/>
                <c:pt idx="0">
                  <c:v>Weak comprehensive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('Figure D2b-D5-customers'!$DM$15,'Figure D2b-D5-customers'!$DM$18,'Figure D2b-D5-customers'!$DM$21)</c:f>
              <c:strCache>
                <c:ptCount val="3"/>
                <c:pt idx="0">
                  <c:v>Manufacturing</c:v>
                </c:pt>
                <c:pt idx="1">
                  <c:v>Retail</c:v>
                </c:pt>
                <c:pt idx="2">
                  <c:v>Other Services</c:v>
                </c:pt>
              </c:strCache>
            </c:strRef>
          </c:cat>
          <c:val>
            <c:numRef>
              <c:f>('Figure D2b-D5-customers'!$DQ$15,'Figure D2b-D5-customers'!$DQ$18,'Figure D2b-D5-customers'!$DQ$21)</c:f>
              <c:numCache>
                <c:formatCode>0.00</c:formatCode>
                <c:ptCount val="3"/>
                <c:pt idx="0">
                  <c:v>5.1400000000000001E-2</c:v>
                </c:pt>
                <c:pt idx="1">
                  <c:v>2.3699999999999999E-2</c:v>
                </c:pt>
                <c:pt idx="2">
                  <c:v>5.8400000000000001E-2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CE-495D-A647-D84681BEE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4260717410323E-2"/>
          <c:y val="8.9980925106901477E-2"/>
          <c:w val="0.89655796150481193"/>
          <c:h val="0.71414707926137255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'Figure D2b-D5-customers'!$CK$10</c:f>
              <c:strCache>
                <c:ptCount val="1"/>
                <c:pt idx="0">
                  <c:v>Cluster1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D2b-D5-customers'!$CJ$11:$CJ$75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69</c:v>
                </c:pt>
              </c:numCache>
            </c:numRef>
          </c:xVal>
          <c:yVal>
            <c:numRef>
              <c:f>'Figure D2b-D5-customers'!$CK$11:$CK$75</c:f>
              <c:numCache>
                <c:formatCode>General</c:formatCode>
                <c:ptCount val="65"/>
                <c:pt idx="0">
                  <c:v>0.44719999999999999</c:v>
                </c:pt>
                <c:pt idx="1">
                  <c:v>0.45269999999999999</c:v>
                </c:pt>
                <c:pt idx="2">
                  <c:v>0.45810000000000001</c:v>
                </c:pt>
                <c:pt idx="3">
                  <c:v>0.46350000000000002</c:v>
                </c:pt>
                <c:pt idx="4">
                  <c:v>0.46879999999999999</c:v>
                </c:pt>
                <c:pt idx="5">
                  <c:v>0.47420000000000001</c:v>
                </c:pt>
                <c:pt idx="6">
                  <c:v>0.47949999999999998</c:v>
                </c:pt>
                <c:pt idx="7">
                  <c:v>0.48470000000000002</c:v>
                </c:pt>
                <c:pt idx="8">
                  <c:v>0.49</c:v>
                </c:pt>
                <c:pt idx="9">
                  <c:v>0.49519999999999997</c:v>
                </c:pt>
                <c:pt idx="10">
                  <c:v>0.50039999999999996</c:v>
                </c:pt>
                <c:pt idx="11">
                  <c:v>0.50549999999999995</c:v>
                </c:pt>
                <c:pt idx="12">
                  <c:v>0.51060000000000005</c:v>
                </c:pt>
                <c:pt idx="13">
                  <c:v>0.51570000000000005</c:v>
                </c:pt>
                <c:pt idx="14">
                  <c:v>0.52070000000000005</c:v>
                </c:pt>
                <c:pt idx="15">
                  <c:v>0.52569999999999995</c:v>
                </c:pt>
                <c:pt idx="16">
                  <c:v>0.53059999999999996</c:v>
                </c:pt>
                <c:pt idx="17">
                  <c:v>0.53559999999999997</c:v>
                </c:pt>
                <c:pt idx="18">
                  <c:v>0.54039999999999999</c:v>
                </c:pt>
                <c:pt idx="19">
                  <c:v>0.54530000000000001</c:v>
                </c:pt>
                <c:pt idx="20">
                  <c:v>0.55000000000000004</c:v>
                </c:pt>
                <c:pt idx="21">
                  <c:v>0.55479999999999996</c:v>
                </c:pt>
                <c:pt idx="22">
                  <c:v>0.5595</c:v>
                </c:pt>
                <c:pt idx="23">
                  <c:v>0.56420000000000003</c:v>
                </c:pt>
                <c:pt idx="24">
                  <c:v>0.56879999999999997</c:v>
                </c:pt>
                <c:pt idx="25">
                  <c:v>0.57340000000000002</c:v>
                </c:pt>
                <c:pt idx="26">
                  <c:v>0.57789999999999997</c:v>
                </c:pt>
                <c:pt idx="27">
                  <c:v>0.58240000000000003</c:v>
                </c:pt>
                <c:pt idx="28">
                  <c:v>0.58679999999999999</c:v>
                </c:pt>
                <c:pt idx="29">
                  <c:v>0.59130000000000005</c:v>
                </c:pt>
                <c:pt idx="30">
                  <c:v>0.59560000000000002</c:v>
                </c:pt>
                <c:pt idx="31">
                  <c:v>0.59989999999999999</c:v>
                </c:pt>
                <c:pt idx="32">
                  <c:v>0.60419999999999996</c:v>
                </c:pt>
                <c:pt idx="33">
                  <c:v>0.60840000000000005</c:v>
                </c:pt>
                <c:pt idx="34">
                  <c:v>0.61260000000000003</c:v>
                </c:pt>
                <c:pt idx="35">
                  <c:v>0.61680000000000001</c:v>
                </c:pt>
                <c:pt idx="36">
                  <c:v>0.62090000000000001</c:v>
                </c:pt>
                <c:pt idx="37">
                  <c:v>0.62490000000000001</c:v>
                </c:pt>
                <c:pt idx="38">
                  <c:v>0.62890000000000001</c:v>
                </c:pt>
                <c:pt idx="39">
                  <c:v>0.63290000000000002</c:v>
                </c:pt>
                <c:pt idx="40">
                  <c:v>0.63680000000000003</c:v>
                </c:pt>
                <c:pt idx="41">
                  <c:v>0.64070000000000005</c:v>
                </c:pt>
                <c:pt idx="42">
                  <c:v>0.64459999999999995</c:v>
                </c:pt>
                <c:pt idx="43">
                  <c:v>0.64839999999999998</c:v>
                </c:pt>
                <c:pt idx="44">
                  <c:v>0.65210000000000001</c:v>
                </c:pt>
                <c:pt idx="45">
                  <c:v>0.65580000000000005</c:v>
                </c:pt>
                <c:pt idx="46">
                  <c:v>0.65949999999999998</c:v>
                </c:pt>
                <c:pt idx="47">
                  <c:v>0.66310000000000002</c:v>
                </c:pt>
                <c:pt idx="48">
                  <c:v>0.66669999999999996</c:v>
                </c:pt>
                <c:pt idx="49">
                  <c:v>0.67030000000000001</c:v>
                </c:pt>
                <c:pt idx="50">
                  <c:v>0.67379999999999995</c:v>
                </c:pt>
                <c:pt idx="51">
                  <c:v>0.67730000000000001</c:v>
                </c:pt>
                <c:pt idx="52">
                  <c:v>0.68069999999999997</c:v>
                </c:pt>
                <c:pt idx="53">
                  <c:v>0.68410000000000004</c:v>
                </c:pt>
                <c:pt idx="54">
                  <c:v>0.6875</c:v>
                </c:pt>
                <c:pt idx="55">
                  <c:v>0.69079999999999997</c:v>
                </c:pt>
                <c:pt idx="56">
                  <c:v>0.69410000000000005</c:v>
                </c:pt>
                <c:pt idx="57">
                  <c:v>0.69730000000000003</c:v>
                </c:pt>
                <c:pt idx="58">
                  <c:v>0.70369999999999999</c:v>
                </c:pt>
                <c:pt idx="59">
                  <c:v>0.70679999999999998</c:v>
                </c:pt>
                <c:pt idx="60">
                  <c:v>0.70989999999999998</c:v>
                </c:pt>
                <c:pt idx="61">
                  <c:v>0.71599999999999997</c:v>
                </c:pt>
                <c:pt idx="62">
                  <c:v>0.71899999999999997</c:v>
                </c:pt>
                <c:pt idx="63">
                  <c:v>0.7248</c:v>
                </c:pt>
                <c:pt idx="64">
                  <c:v>0.73060000000000003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08-4E99-8BF1-F425F8089F62}"/>
            </c:ext>
          </c:extLst>
        </c:ser>
        <c:ser>
          <c:idx val="2"/>
          <c:order val="1"/>
          <c:tx>
            <c:strRef>
              <c:f>'Figure D2b-D5-customers'!$CL$10</c:f>
              <c:strCache>
                <c:ptCount val="1"/>
                <c:pt idx="0">
                  <c:v>z-value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'Figure D2b-D5-customers'!$CJ$11:$CJ$75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69</c:v>
                </c:pt>
              </c:numCache>
            </c:numRef>
          </c:xVal>
          <c:yVal>
            <c:numRef>
              <c:f>'Figure D2b-D5-customers'!$CL$11:$CL$75</c:f>
              <c:numCache>
                <c:formatCode>General</c:formatCode>
                <c:ptCount val="65"/>
                <c:pt idx="0">
                  <c:v>0.24929999999999999</c:v>
                </c:pt>
                <c:pt idx="1">
                  <c:v>0.24959999999999999</c:v>
                </c:pt>
                <c:pt idx="2">
                  <c:v>0.24990000000000001</c:v>
                </c:pt>
                <c:pt idx="3">
                  <c:v>0.25019999999999998</c:v>
                </c:pt>
                <c:pt idx="4">
                  <c:v>0.25030000000000002</c:v>
                </c:pt>
                <c:pt idx="5">
                  <c:v>0.2505</c:v>
                </c:pt>
                <c:pt idx="6">
                  <c:v>0.25059999999999999</c:v>
                </c:pt>
                <c:pt idx="7">
                  <c:v>0.25059999999999999</c:v>
                </c:pt>
                <c:pt idx="8">
                  <c:v>0.25059999999999999</c:v>
                </c:pt>
                <c:pt idx="9">
                  <c:v>0.25059999999999999</c:v>
                </c:pt>
                <c:pt idx="10">
                  <c:v>0.2505</c:v>
                </c:pt>
                <c:pt idx="11">
                  <c:v>0.25040000000000001</c:v>
                </c:pt>
                <c:pt idx="12">
                  <c:v>0.25019999999999998</c:v>
                </c:pt>
                <c:pt idx="13">
                  <c:v>0.25</c:v>
                </c:pt>
                <c:pt idx="14">
                  <c:v>0.24979999999999999</c:v>
                </c:pt>
                <c:pt idx="15">
                  <c:v>0.2495</c:v>
                </c:pt>
                <c:pt idx="16">
                  <c:v>0.24909999999999999</c:v>
                </c:pt>
                <c:pt idx="17">
                  <c:v>0.2487</c:v>
                </c:pt>
                <c:pt idx="18">
                  <c:v>0.24829999999999999</c:v>
                </c:pt>
                <c:pt idx="19">
                  <c:v>0.24790000000000001</c:v>
                </c:pt>
                <c:pt idx="20">
                  <c:v>0.24740000000000001</c:v>
                </c:pt>
                <c:pt idx="21">
                  <c:v>0.24690000000000001</c:v>
                </c:pt>
                <c:pt idx="22">
                  <c:v>0.24629999999999999</c:v>
                </c:pt>
                <c:pt idx="23">
                  <c:v>0.2457</c:v>
                </c:pt>
                <c:pt idx="24">
                  <c:v>0.24510000000000001</c:v>
                </c:pt>
                <c:pt idx="25">
                  <c:v>0.24440000000000001</c:v>
                </c:pt>
                <c:pt idx="26">
                  <c:v>0.2437</c:v>
                </c:pt>
                <c:pt idx="27">
                  <c:v>0.24299999999999999</c:v>
                </c:pt>
                <c:pt idx="28">
                  <c:v>0.2422</c:v>
                </c:pt>
                <c:pt idx="29">
                  <c:v>0.2414</c:v>
                </c:pt>
                <c:pt idx="30">
                  <c:v>0.24060000000000001</c:v>
                </c:pt>
                <c:pt idx="31">
                  <c:v>0.23980000000000001</c:v>
                </c:pt>
                <c:pt idx="32">
                  <c:v>0.2389</c:v>
                </c:pt>
                <c:pt idx="33">
                  <c:v>0.23799999999999999</c:v>
                </c:pt>
                <c:pt idx="34">
                  <c:v>0.23710000000000001</c:v>
                </c:pt>
                <c:pt idx="35">
                  <c:v>0.23619999999999999</c:v>
                </c:pt>
                <c:pt idx="36">
                  <c:v>0.23519999999999999</c:v>
                </c:pt>
                <c:pt idx="37">
                  <c:v>0.23419999999999999</c:v>
                </c:pt>
                <c:pt idx="38">
                  <c:v>0.23319999999999999</c:v>
                </c:pt>
                <c:pt idx="39">
                  <c:v>0.23219999999999999</c:v>
                </c:pt>
                <c:pt idx="40">
                  <c:v>0.2311</c:v>
                </c:pt>
                <c:pt idx="41">
                  <c:v>0.23</c:v>
                </c:pt>
                <c:pt idx="42">
                  <c:v>0.22889999999999999</c:v>
                </c:pt>
                <c:pt idx="43">
                  <c:v>0.2278</c:v>
                </c:pt>
                <c:pt idx="44">
                  <c:v>0.22670000000000001</c:v>
                </c:pt>
                <c:pt idx="45">
                  <c:v>0.22559999999999999</c:v>
                </c:pt>
                <c:pt idx="46">
                  <c:v>0.22439999999999999</c:v>
                </c:pt>
                <c:pt idx="47">
                  <c:v>0.22320000000000001</c:v>
                </c:pt>
                <c:pt idx="48">
                  <c:v>0.222</c:v>
                </c:pt>
                <c:pt idx="49">
                  <c:v>0.2208</c:v>
                </c:pt>
                <c:pt idx="50">
                  <c:v>0.21959999999999999</c:v>
                </c:pt>
                <c:pt idx="51">
                  <c:v>0.21840000000000001</c:v>
                </c:pt>
                <c:pt idx="52">
                  <c:v>0.2172</c:v>
                </c:pt>
                <c:pt idx="53">
                  <c:v>0.21590000000000001</c:v>
                </c:pt>
                <c:pt idx="54">
                  <c:v>0.2147</c:v>
                </c:pt>
                <c:pt idx="55">
                  <c:v>0.21340000000000001</c:v>
                </c:pt>
                <c:pt idx="56">
                  <c:v>0.21210000000000001</c:v>
                </c:pt>
                <c:pt idx="57">
                  <c:v>0.2109</c:v>
                </c:pt>
                <c:pt idx="58">
                  <c:v>0.20830000000000001</c:v>
                </c:pt>
                <c:pt idx="59">
                  <c:v>0.20699999999999999</c:v>
                </c:pt>
                <c:pt idx="60">
                  <c:v>0.2056</c:v>
                </c:pt>
                <c:pt idx="61">
                  <c:v>0.20300000000000001</c:v>
                </c:pt>
                <c:pt idx="62">
                  <c:v>0.20169999999999999</c:v>
                </c:pt>
                <c:pt idx="63">
                  <c:v>0.19900000000000001</c:v>
                </c:pt>
                <c:pt idx="64">
                  <c:v>0.1963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08-4E99-8BF1-F425F8089F62}"/>
            </c:ext>
          </c:extLst>
        </c:ser>
        <c:ser>
          <c:idx val="3"/>
          <c:order val="2"/>
          <c:tx>
            <c:strRef>
              <c:f>'Figure D2b-D5-customers'!$CM$10</c:f>
              <c:strCache>
                <c:ptCount val="1"/>
                <c:pt idx="0">
                  <c:v>Cluster3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'Figure D2b-D5-customers'!$CJ$11:$CJ$75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69</c:v>
                </c:pt>
              </c:numCache>
            </c:numRef>
          </c:xVal>
          <c:yVal>
            <c:numRef>
              <c:f>'Figure D2b-D5-customers'!$CM$11:$CM$75</c:f>
              <c:numCache>
                <c:formatCode>General</c:formatCode>
                <c:ptCount val="65"/>
                <c:pt idx="0">
                  <c:v>0.24940000000000001</c:v>
                </c:pt>
                <c:pt idx="1">
                  <c:v>0.2437</c:v>
                </c:pt>
                <c:pt idx="2">
                  <c:v>0.23810000000000001</c:v>
                </c:pt>
                <c:pt idx="3">
                  <c:v>0.23250000000000001</c:v>
                </c:pt>
                <c:pt idx="4">
                  <c:v>0.2271</c:v>
                </c:pt>
                <c:pt idx="5">
                  <c:v>0.22170000000000001</c:v>
                </c:pt>
                <c:pt idx="6">
                  <c:v>0.21640000000000001</c:v>
                </c:pt>
                <c:pt idx="7">
                  <c:v>0.2112</c:v>
                </c:pt>
                <c:pt idx="8">
                  <c:v>0.20610000000000001</c:v>
                </c:pt>
                <c:pt idx="9">
                  <c:v>0.2011</c:v>
                </c:pt>
                <c:pt idx="10">
                  <c:v>0.1961</c:v>
                </c:pt>
                <c:pt idx="11">
                  <c:v>0.1913</c:v>
                </c:pt>
                <c:pt idx="12">
                  <c:v>0.1865</c:v>
                </c:pt>
                <c:pt idx="13">
                  <c:v>0.18179999999999999</c:v>
                </c:pt>
                <c:pt idx="14">
                  <c:v>0.1772</c:v>
                </c:pt>
                <c:pt idx="15">
                  <c:v>0.17269999999999999</c:v>
                </c:pt>
                <c:pt idx="16">
                  <c:v>0.16830000000000001</c:v>
                </c:pt>
                <c:pt idx="17">
                  <c:v>0.16400000000000001</c:v>
                </c:pt>
                <c:pt idx="18">
                  <c:v>0.15970000000000001</c:v>
                </c:pt>
                <c:pt idx="19">
                  <c:v>0.15559999999999999</c:v>
                </c:pt>
                <c:pt idx="20">
                  <c:v>0.1515</c:v>
                </c:pt>
                <c:pt idx="21">
                  <c:v>0.14749999999999999</c:v>
                </c:pt>
                <c:pt idx="22">
                  <c:v>0.14360000000000001</c:v>
                </c:pt>
                <c:pt idx="23">
                  <c:v>0.13980000000000001</c:v>
                </c:pt>
                <c:pt idx="24">
                  <c:v>0.13600000000000001</c:v>
                </c:pt>
                <c:pt idx="25">
                  <c:v>0.13239999999999999</c:v>
                </c:pt>
                <c:pt idx="26">
                  <c:v>0.1288</c:v>
                </c:pt>
                <c:pt idx="27">
                  <c:v>0.12529999999999999</c:v>
                </c:pt>
                <c:pt idx="28">
                  <c:v>0.12189999999999999</c:v>
                </c:pt>
                <c:pt idx="29">
                  <c:v>0.11849999999999999</c:v>
                </c:pt>
                <c:pt idx="30">
                  <c:v>0.1153</c:v>
                </c:pt>
                <c:pt idx="31">
                  <c:v>0.11210000000000001</c:v>
                </c:pt>
                <c:pt idx="32">
                  <c:v>0.109</c:v>
                </c:pt>
                <c:pt idx="33">
                  <c:v>0.10589999999999999</c:v>
                </c:pt>
                <c:pt idx="34">
                  <c:v>0.10299999999999999</c:v>
                </c:pt>
                <c:pt idx="35">
                  <c:v>0.10009999999999999</c:v>
                </c:pt>
                <c:pt idx="36">
                  <c:v>9.7199999999999995E-2</c:v>
                </c:pt>
                <c:pt idx="37">
                  <c:v>9.4500000000000001E-2</c:v>
                </c:pt>
                <c:pt idx="38">
                  <c:v>9.1800000000000007E-2</c:v>
                </c:pt>
                <c:pt idx="39">
                  <c:v>8.9200000000000002E-2</c:v>
                </c:pt>
                <c:pt idx="40">
                  <c:v>8.6599999999999996E-2</c:v>
                </c:pt>
                <c:pt idx="41">
                  <c:v>8.4099999999999994E-2</c:v>
                </c:pt>
                <c:pt idx="42">
                  <c:v>8.1699999999999995E-2</c:v>
                </c:pt>
                <c:pt idx="43">
                  <c:v>7.9299999999999995E-2</c:v>
                </c:pt>
                <c:pt idx="44">
                  <c:v>7.6999999999999999E-2</c:v>
                </c:pt>
                <c:pt idx="45">
                  <c:v>7.4800000000000005E-2</c:v>
                </c:pt>
                <c:pt idx="46">
                  <c:v>7.2599999999999998E-2</c:v>
                </c:pt>
                <c:pt idx="47">
                  <c:v>7.0499999999999993E-2</c:v>
                </c:pt>
                <c:pt idx="48">
                  <c:v>6.8400000000000002E-2</c:v>
                </c:pt>
                <c:pt idx="49">
                  <c:v>6.6400000000000001E-2</c:v>
                </c:pt>
                <c:pt idx="50">
                  <c:v>6.4399999999999999E-2</c:v>
                </c:pt>
                <c:pt idx="51">
                  <c:v>6.25E-2</c:v>
                </c:pt>
                <c:pt idx="52">
                  <c:v>6.0600000000000001E-2</c:v>
                </c:pt>
                <c:pt idx="53">
                  <c:v>5.8799999999999998E-2</c:v>
                </c:pt>
                <c:pt idx="54">
                  <c:v>5.7099999999999998E-2</c:v>
                </c:pt>
                <c:pt idx="55">
                  <c:v>5.5300000000000002E-2</c:v>
                </c:pt>
                <c:pt idx="56">
                  <c:v>5.3699999999999998E-2</c:v>
                </c:pt>
                <c:pt idx="57">
                  <c:v>5.21E-2</c:v>
                </c:pt>
                <c:pt idx="58">
                  <c:v>4.9000000000000002E-2</c:v>
                </c:pt>
                <c:pt idx="59">
                  <c:v>4.7500000000000001E-2</c:v>
                </c:pt>
                <c:pt idx="60">
                  <c:v>4.5999999999999999E-2</c:v>
                </c:pt>
                <c:pt idx="61">
                  <c:v>4.3299999999999998E-2</c:v>
                </c:pt>
                <c:pt idx="62">
                  <c:v>4.19E-2</c:v>
                </c:pt>
                <c:pt idx="63">
                  <c:v>3.9399999999999998E-2</c:v>
                </c:pt>
                <c:pt idx="64">
                  <c:v>3.6999999999999998E-2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08-4E99-8BF1-F425F8089F62}"/>
            </c:ext>
          </c:extLst>
        </c:ser>
        <c:ser>
          <c:idx val="4"/>
          <c:order val="3"/>
          <c:tx>
            <c:strRef>
              <c:f>'Figure D2b-D5-customers'!$CN$10</c:f>
              <c:strCache>
                <c:ptCount val="1"/>
                <c:pt idx="0">
                  <c:v>Cluster4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'Figure D2b-D5-customers'!$CJ$11:$CJ$75</c:f>
              <c:numCache>
                <c:formatCode>General</c:formatCode>
                <c:ptCount val="6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64</c:v>
                </c:pt>
                <c:pt idx="62">
                  <c:v>65</c:v>
                </c:pt>
                <c:pt idx="63">
                  <c:v>67</c:v>
                </c:pt>
                <c:pt idx="64">
                  <c:v>69</c:v>
                </c:pt>
              </c:numCache>
            </c:numRef>
          </c:xVal>
          <c:yVal>
            <c:numRef>
              <c:f>'Figure D2b-D5-customers'!$CN$11:$CN$75</c:f>
              <c:numCache>
                <c:formatCode>General</c:formatCode>
                <c:ptCount val="65"/>
                <c:pt idx="0">
                  <c:v>5.3999999999999999E-2</c:v>
                </c:pt>
                <c:pt idx="1">
                  <c:v>5.3999999999999999E-2</c:v>
                </c:pt>
                <c:pt idx="2">
                  <c:v>5.3900000000000003E-2</c:v>
                </c:pt>
                <c:pt idx="3">
                  <c:v>5.3800000000000001E-2</c:v>
                </c:pt>
                <c:pt idx="4">
                  <c:v>5.3699999999999998E-2</c:v>
                </c:pt>
                <c:pt idx="5">
                  <c:v>5.3600000000000002E-2</c:v>
                </c:pt>
                <c:pt idx="6">
                  <c:v>5.3499999999999999E-2</c:v>
                </c:pt>
                <c:pt idx="7">
                  <c:v>5.3400000000000003E-2</c:v>
                </c:pt>
                <c:pt idx="8">
                  <c:v>5.33E-2</c:v>
                </c:pt>
                <c:pt idx="9">
                  <c:v>5.3100000000000001E-2</c:v>
                </c:pt>
                <c:pt idx="10">
                  <c:v>5.2999999999999999E-2</c:v>
                </c:pt>
                <c:pt idx="11">
                  <c:v>5.28E-2</c:v>
                </c:pt>
                <c:pt idx="12">
                  <c:v>5.2699999999999997E-2</c:v>
                </c:pt>
                <c:pt idx="13">
                  <c:v>5.2499999999999998E-2</c:v>
                </c:pt>
                <c:pt idx="14">
                  <c:v>5.2299999999999999E-2</c:v>
                </c:pt>
                <c:pt idx="15">
                  <c:v>5.21E-2</c:v>
                </c:pt>
                <c:pt idx="16">
                  <c:v>5.1900000000000002E-2</c:v>
                </c:pt>
                <c:pt idx="17">
                  <c:v>5.1700000000000003E-2</c:v>
                </c:pt>
                <c:pt idx="18">
                  <c:v>5.1499999999999997E-2</c:v>
                </c:pt>
                <c:pt idx="19">
                  <c:v>5.1299999999999998E-2</c:v>
                </c:pt>
                <c:pt idx="20">
                  <c:v>5.11E-2</c:v>
                </c:pt>
                <c:pt idx="21">
                  <c:v>5.0799999999999998E-2</c:v>
                </c:pt>
                <c:pt idx="22">
                  <c:v>5.0599999999999999E-2</c:v>
                </c:pt>
                <c:pt idx="23">
                  <c:v>5.04E-2</c:v>
                </c:pt>
                <c:pt idx="24">
                  <c:v>5.0099999999999999E-2</c:v>
                </c:pt>
                <c:pt idx="25">
                  <c:v>4.99E-2</c:v>
                </c:pt>
                <c:pt idx="26">
                  <c:v>4.9599999999999998E-2</c:v>
                </c:pt>
                <c:pt idx="27">
                  <c:v>4.9299999999999997E-2</c:v>
                </c:pt>
                <c:pt idx="28">
                  <c:v>4.9099999999999998E-2</c:v>
                </c:pt>
                <c:pt idx="29">
                  <c:v>4.8800000000000003E-2</c:v>
                </c:pt>
                <c:pt idx="30">
                  <c:v>4.8500000000000001E-2</c:v>
                </c:pt>
                <c:pt idx="31">
                  <c:v>4.82E-2</c:v>
                </c:pt>
                <c:pt idx="32">
                  <c:v>4.7899999999999998E-2</c:v>
                </c:pt>
                <c:pt idx="33">
                  <c:v>4.7600000000000003E-2</c:v>
                </c:pt>
                <c:pt idx="34">
                  <c:v>4.7300000000000002E-2</c:v>
                </c:pt>
                <c:pt idx="35">
                  <c:v>4.7E-2</c:v>
                </c:pt>
                <c:pt idx="36">
                  <c:v>4.6699999999999998E-2</c:v>
                </c:pt>
                <c:pt idx="37">
                  <c:v>4.6399999999999997E-2</c:v>
                </c:pt>
                <c:pt idx="38">
                  <c:v>4.6100000000000002E-2</c:v>
                </c:pt>
                <c:pt idx="39">
                  <c:v>4.58E-2</c:v>
                </c:pt>
                <c:pt idx="40">
                  <c:v>4.5499999999999999E-2</c:v>
                </c:pt>
                <c:pt idx="41">
                  <c:v>4.5100000000000001E-2</c:v>
                </c:pt>
                <c:pt idx="42">
                  <c:v>4.48E-2</c:v>
                </c:pt>
                <c:pt idx="43">
                  <c:v>4.4499999999999998E-2</c:v>
                </c:pt>
                <c:pt idx="44">
                  <c:v>4.4200000000000003E-2</c:v>
                </c:pt>
                <c:pt idx="45">
                  <c:v>4.3799999999999999E-2</c:v>
                </c:pt>
                <c:pt idx="46">
                  <c:v>4.3499999999999997E-2</c:v>
                </c:pt>
                <c:pt idx="47">
                  <c:v>4.3200000000000002E-2</c:v>
                </c:pt>
                <c:pt idx="48">
                  <c:v>4.2799999999999998E-2</c:v>
                </c:pt>
                <c:pt idx="49">
                  <c:v>4.2500000000000003E-2</c:v>
                </c:pt>
                <c:pt idx="50">
                  <c:v>4.2200000000000001E-2</c:v>
                </c:pt>
                <c:pt idx="51">
                  <c:v>4.1799999999999997E-2</c:v>
                </c:pt>
                <c:pt idx="52">
                  <c:v>4.1500000000000002E-2</c:v>
                </c:pt>
                <c:pt idx="53">
                  <c:v>4.1200000000000001E-2</c:v>
                </c:pt>
                <c:pt idx="54">
                  <c:v>4.0800000000000003E-2</c:v>
                </c:pt>
                <c:pt idx="55">
                  <c:v>4.0500000000000001E-2</c:v>
                </c:pt>
                <c:pt idx="56">
                  <c:v>4.0099999999999997E-2</c:v>
                </c:pt>
                <c:pt idx="57">
                  <c:v>3.9800000000000002E-2</c:v>
                </c:pt>
                <c:pt idx="58">
                  <c:v>3.9100000000000003E-2</c:v>
                </c:pt>
                <c:pt idx="59">
                  <c:v>3.8800000000000001E-2</c:v>
                </c:pt>
                <c:pt idx="60">
                  <c:v>3.8399999999999997E-2</c:v>
                </c:pt>
                <c:pt idx="61">
                  <c:v>3.78E-2</c:v>
                </c:pt>
                <c:pt idx="62">
                  <c:v>3.7400000000000003E-2</c:v>
                </c:pt>
                <c:pt idx="63">
                  <c:v>3.6700000000000003E-2</c:v>
                </c:pt>
                <c:pt idx="64">
                  <c:v>3.61E-2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08-4E99-8BF1-F425F8089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703359"/>
        <c:axId val="1220536159"/>
      </c:scatterChart>
      <c:valAx>
        <c:axId val="746703359"/>
        <c:scaling>
          <c:orientation val="minMax"/>
          <c:max val="7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536159"/>
        <c:crosses val="autoZero"/>
        <c:crossBetween val="midCat"/>
      </c:valAx>
      <c:valAx>
        <c:axId val="1220536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67033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948315835520555"/>
          <c:y val="0.33391149023038785"/>
          <c:w val="0.57138563263204634"/>
          <c:h val="7.7807701551623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2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8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13" Type="http://schemas.openxmlformats.org/officeDocument/2006/relationships/chart" Target="../charts/chart18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12" Type="http://schemas.openxmlformats.org/officeDocument/2006/relationships/chart" Target="../charts/chart17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11" Type="http://schemas.openxmlformats.org/officeDocument/2006/relationships/chart" Target="../charts/chart16.xml"/><Relationship Id="rId5" Type="http://schemas.openxmlformats.org/officeDocument/2006/relationships/chart" Target="../charts/chart10.xml"/><Relationship Id="rId10" Type="http://schemas.openxmlformats.org/officeDocument/2006/relationships/chart" Target="../charts/chart15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219075</xdr:colOff>
      <xdr:row>21</xdr:row>
      <xdr:rowOff>19050</xdr:rowOff>
    </xdr:from>
    <xdr:to>
      <xdr:col>55</xdr:col>
      <xdr:colOff>0</xdr:colOff>
      <xdr:row>40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8ED48E-18BD-4193-B43E-9E5FBA0C9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66</xdr:col>
      <xdr:colOff>209550</xdr:colOff>
      <xdr:row>8</xdr:row>
      <xdr:rowOff>177165</xdr:rowOff>
    </xdr:from>
    <xdr:to>
      <xdr:col>73</xdr:col>
      <xdr:colOff>0</xdr:colOff>
      <xdr:row>23</xdr:row>
      <xdr:rowOff>62865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52378DE-7269-48DA-BB0F-FACE0C6DE9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236220</xdr:colOff>
      <xdr:row>13</xdr:row>
      <xdr:rowOff>38100</xdr:rowOff>
    </xdr:from>
    <xdr:to>
      <xdr:col>10</xdr:col>
      <xdr:colOff>171450</xdr:colOff>
      <xdr:row>27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64E221E-3EB1-43C4-9AE4-39456988E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304800</xdr:colOff>
      <xdr:row>18</xdr:row>
      <xdr:rowOff>175260</xdr:rowOff>
    </xdr:from>
    <xdr:to>
      <xdr:col>26</xdr:col>
      <xdr:colOff>561975</xdr:colOff>
      <xdr:row>33</xdr:row>
      <xdr:rowOff>68580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787C96F-299C-458A-85CB-9F1140CBE1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495300</xdr:colOff>
      <xdr:row>13</xdr:row>
      <xdr:rowOff>9525</xdr:rowOff>
    </xdr:from>
    <xdr:to>
      <xdr:col>38</xdr:col>
      <xdr:colOff>447675</xdr:colOff>
      <xdr:row>25</xdr:row>
      <xdr:rowOff>142875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EB98290-1608-4C93-B948-46E37CEA2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63</xdr:col>
      <xdr:colOff>74543</xdr:colOff>
      <xdr:row>8</xdr:row>
      <xdr:rowOff>165652</xdr:rowOff>
    </xdr:from>
    <xdr:to>
      <xdr:col>70</xdr:col>
      <xdr:colOff>127216</xdr:colOff>
      <xdr:row>23</xdr:row>
      <xdr:rowOff>62558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5E6F0E-33D5-49D4-A27B-BFABAB745A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186690</xdr:colOff>
      <xdr:row>10</xdr:row>
      <xdr:rowOff>161925</xdr:rowOff>
    </xdr:from>
    <xdr:to>
      <xdr:col>106</xdr:col>
      <xdr:colOff>371475</xdr:colOff>
      <xdr:row>25</xdr:row>
      <xdr:rowOff>55245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7CFBC1E-35F1-4014-B1C6-C7F016603C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115</xdr:col>
      <xdr:colOff>0</xdr:colOff>
      <xdr:row>23</xdr:row>
      <xdr:rowOff>123825</xdr:rowOff>
    </xdr:from>
    <xdr:to>
      <xdr:col>124</xdr:col>
      <xdr:colOff>15239</xdr:colOff>
      <xdr:row>38</xdr:row>
      <xdr:rowOff>24765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C95549F-923D-4ACC-AA3E-B1D2612728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85</xdr:col>
      <xdr:colOff>295274</xdr:colOff>
      <xdr:row>15</xdr:row>
      <xdr:rowOff>85725</xdr:rowOff>
    </xdr:from>
    <xdr:to>
      <xdr:col>93</xdr:col>
      <xdr:colOff>456615</xdr:colOff>
      <xdr:row>29</xdr:row>
      <xdr:rowOff>173131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258B721-B081-4ACF-BEEE-73D9B0AAC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172</xdr:col>
      <xdr:colOff>129540</xdr:colOff>
      <xdr:row>18</xdr:row>
      <xdr:rowOff>83820</xdr:rowOff>
    </xdr:from>
    <xdr:to>
      <xdr:col>180</xdr:col>
      <xdr:colOff>137160</xdr:colOff>
      <xdr:row>32</xdr:row>
      <xdr:rowOff>167640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3D88FA54-AA84-428D-9793-927A0BCF8C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194</xdr:col>
      <xdr:colOff>99060</xdr:colOff>
      <xdr:row>8</xdr:row>
      <xdr:rowOff>15240</xdr:rowOff>
    </xdr:from>
    <xdr:to>
      <xdr:col>199</xdr:col>
      <xdr:colOff>375285</xdr:colOff>
      <xdr:row>22</xdr:row>
      <xdr:rowOff>99060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57152DB3-B01C-409B-8FEE-D786B3D2E4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435428</xdr:colOff>
      <xdr:row>16</xdr:row>
      <xdr:rowOff>176893</xdr:rowOff>
    </xdr:from>
    <xdr:to>
      <xdr:col>6</xdr:col>
      <xdr:colOff>285750</xdr:colOff>
      <xdr:row>31</xdr:row>
      <xdr:rowOff>62593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3C8CA149-7F9A-4CEC-9C7C-AAD3AA694F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609599</xdr:colOff>
      <xdr:row>18</xdr:row>
      <xdr:rowOff>0</xdr:rowOff>
    </xdr:from>
    <xdr:to>
      <xdr:col>15</xdr:col>
      <xdr:colOff>352425</xdr:colOff>
      <xdr:row>32</xdr:row>
      <xdr:rowOff>76200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AD8892F-2EED-4D04-BFFA-5D8E0133D2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0</xdr:colOff>
      <xdr:row>30</xdr:row>
      <xdr:rowOff>0</xdr:rowOff>
    </xdr:from>
    <xdr:to>
      <xdr:col>34</xdr:col>
      <xdr:colOff>455839</xdr:colOff>
      <xdr:row>40</xdr:row>
      <xdr:rowOff>186055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E10956C2-6A43-4FC4-B884-5BB859B04D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152</xdr:col>
      <xdr:colOff>609599</xdr:colOff>
      <xdr:row>24</xdr:row>
      <xdr:rowOff>40821</xdr:rowOff>
    </xdr:from>
    <xdr:to>
      <xdr:col>162</xdr:col>
      <xdr:colOff>476250</xdr:colOff>
      <xdr:row>38</xdr:row>
      <xdr:rowOff>6531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20D02AB2-F54C-4644-AC62-1A86ECDA9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42</xdr:col>
      <xdr:colOff>0</xdr:colOff>
      <xdr:row>19</xdr:row>
      <xdr:rowOff>0</xdr:rowOff>
    </xdr:from>
    <xdr:to>
      <xdr:col>46</xdr:col>
      <xdr:colOff>365669</xdr:colOff>
      <xdr:row>29</xdr:row>
      <xdr:rowOff>161925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E306DC4C-89C8-4FBE-9731-8409298CC3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49</xdr:col>
      <xdr:colOff>115455</xdr:colOff>
      <xdr:row>19</xdr:row>
      <xdr:rowOff>0</xdr:rowOff>
    </xdr:from>
    <xdr:to>
      <xdr:col>53</xdr:col>
      <xdr:colOff>481125</xdr:colOff>
      <xdr:row>30</xdr:row>
      <xdr:rowOff>47625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F494D11E-7D72-4638-97A9-911CF7C2D9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590549</xdr:colOff>
      <xdr:row>0</xdr:row>
      <xdr:rowOff>152401</xdr:rowOff>
    </xdr:from>
    <xdr:to>
      <xdr:col>39</xdr:col>
      <xdr:colOff>200025</xdr:colOff>
      <xdr:row>24</xdr:row>
      <xdr:rowOff>19051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23D3C2A-1FB8-4AF4-B2E6-1999791595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9"/>
  <sheetViews>
    <sheetView tabSelected="1" zoomScale="70" zoomScaleNormal="70" workbookViewId="0">
      <pane ySplit="1" topLeftCell="A2" activePane="bottomLeft" state="frozen"/>
      <selection pane="bottomLeft"/>
    </sheetView>
  </sheetViews>
  <sheetFormatPr defaultRowHeight="15" x14ac:dyDescent="0.25"/>
  <cols>
    <col min="1" max="1" width="71.28515625" bestFit="1" customWidth="1"/>
    <col min="5" max="5" width="12" bestFit="1" customWidth="1"/>
    <col min="6" max="6" width="13.28515625" bestFit="1" customWidth="1"/>
    <col min="8" max="8" width="15.5703125" customWidth="1"/>
    <col min="9" max="9" width="16.5703125" customWidth="1"/>
    <col min="10" max="10" width="15" customWidth="1"/>
    <col min="11" max="11" width="14.7109375" customWidth="1"/>
    <col min="12" max="12" width="18.140625" customWidth="1"/>
    <col min="13" max="13" width="15.5703125" customWidth="1"/>
    <col min="14" max="14" width="16.5703125" customWidth="1"/>
    <col min="15" max="15" width="15" customWidth="1"/>
    <col min="16" max="16" width="14.7109375" customWidth="1"/>
    <col min="17" max="17" width="18.140625" customWidth="1"/>
    <col min="18" max="18" width="15.5703125" customWidth="1"/>
    <col min="19" max="19" width="16.5703125" customWidth="1"/>
    <col min="20" max="20" width="15" customWidth="1"/>
    <col min="21" max="21" width="14.7109375" customWidth="1"/>
    <col min="22" max="22" width="18.140625" customWidth="1"/>
  </cols>
  <sheetData>
    <row r="1" spans="1:22" s="6" customFormat="1" ht="30" x14ac:dyDescent="0.25">
      <c r="A1" s="6" t="s">
        <v>249</v>
      </c>
      <c r="B1" s="15" t="s">
        <v>250</v>
      </c>
      <c r="C1" s="15" t="s">
        <v>251</v>
      </c>
      <c r="D1" s="15" t="s">
        <v>252</v>
      </c>
      <c r="E1" s="6" t="s">
        <v>105</v>
      </c>
      <c r="F1" s="6" t="s">
        <v>9</v>
      </c>
      <c r="G1" t="s">
        <v>307</v>
      </c>
      <c r="H1" s="17" t="s">
        <v>308</v>
      </c>
      <c r="I1" s="18" t="s">
        <v>309</v>
      </c>
      <c r="J1" s="18" t="s">
        <v>310</v>
      </c>
      <c r="K1" s="18" t="s">
        <v>311</v>
      </c>
      <c r="L1" s="19"/>
      <c r="M1" s="17" t="s">
        <v>312</v>
      </c>
      <c r="N1" s="18" t="s">
        <v>313</v>
      </c>
      <c r="O1" s="18" t="s">
        <v>314</v>
      </c>
      <c r="P1" s="18" t="s">
        <v>315</v>
      </c>
      <c r="Q1" s="19"/>
      <c r="R1" s="17" t="s">
        <v>316</v>
      </c>
      <c r="S1" s="18" t="s">
        <v>317</v>
      </c>
      <c r="T1" s="18" t="s">
        <v>318</v>
      </c>
      <c r="U1" s="18" t="s">
        <v>319</v>
      </c>
      <c r="V1" s="19"/>
    </row>
    <row r="2" spans="1:22" x14ac:dyDescent="0.25">
      <c r="A2" t="s">
        <v>253</v>
      </c>
      <c r="B2" s="16" t="s">
        <v>93</v>
      </c>
      <c r="C2" s="16" t="s">
        <v>116</v>
      </c>
      <c r="D2" s="16">
        <v>156</v>
      </c>
      <c r="E2">
        <f t="shared" ref="E2:E26" ca="1" si="0">INDIRECT(CONCATENATE("'",C2,"'!N")&amp;(D2))</f>
        <v>54.148899999999998</v>
      </c>
      <c r="F2">
        <f t="shared" ref="F2:F26" ca="1" si="1">INDIRECT(CONCATENATE("'",C2,"'!O")&amp;(D2))</f>
        <v>2.5000000000000002E-6</v>
      </c>
      <c r="G2">
        <v>1</v>
      </c>
      <c r="H2" s="20" t="str">
        <f t="shared" ref="H2:H26" ca="1" si="2">IF(F2&lt;$I$29,"significant","non-significant")</f>
        <v>significant</v>
      </c>
      <c r="I2">
        <f t="shared" ref="I2:I26" si="3">$I$29*G2/$J$29</f>
        <v>4.0000000000000002E-4</v>
      </c>
      <c r="J2" t="str">
        <f t="shared" ref="J2:J26" ca="1" si="4">IF(F2&lt;I2,"significant","non-significant")</f>
        <v>significant</v>
      </c>
      <c r="K2" s="21">
        <f t="shared" ref="K2:K26" si="5">$I$29/($J$29+1-G2)</f>
        <v>4.0000000000000002E-4</v>
      </c>
      <c r="L2" s="22" t="str">
        <f t="shared" ref="L2:L26" ca="1" si="6">IF(F2&lt;K2,"significant","non-significant")</f>
        <v>significant</v>
      </c>
      <c r="M2" s="20" t="str">
        <f t="shared" ref="M2:M26" ca="1" si="7">IF(F2&lt;$N$29,"significant","non-significant")</f>
        <v>significant</v>
      </c>
      <c r="N2">
        <f t="shared" ref="N2:N26" si="8">$N$29*G2/$J$29</f>
        <v>2E-3</v>
      </c>
      <c r="O2" t="str">
        <f t="shared" ref="O2:O26" ca="1" si="9">IF(F2&lt;N2,"significant","non-significant")</f>
        <v>significant</v>
      </c>
      <c r="P2" s="21">
        <f t="shared" ref="P2:P26" si="10">$N$29/($J$29+1-G2)</f>
        <v>2E-3</v>
      </c>
      <c r="Q2" s="22" t="str">
        <f t="shared" ref="Q2:Q26" ca="1" si="11">IF(F2&lt;P2,"significant","non-significant")</f>
        <v>significant</v>
      </c>
      <c r="R2" s="20" t="str">
        <f t="shared" ref="R2:R26" ca="1" si="12">IF(F2&lt;$N$29,"significant","non-significant")</f>
        <v>significant</v>
      </c>
      <c r="S2">
        <f t="shared" ref="S2:S26" si="13">$S$29*G2/$J$29</f>
        <v>4.0000000000000001E-3</v>
      </c>
      <c r="T2" t="str">
        <f t="shared" ref="T2:T26" ca="1" si="14">IF(F2&lt;S2,"significant","non-significant")</f>
        <v>significant</v>
      </c>
      <c r="U2" s="21">
        <f t="shared" ref="U2:U26" si="15">$S$29/($J$29+1-G2)</f>
        <v>4.0000000000000001E-3</v>
      </c>
      <c r="V2" s="22" t="str">
        <f t="shared" ref="V2:V26" ca="1" si="16">IF(F2&lt;U2,"significant","non-significant")</f>
        <v>significant</v>
      </c>
    </row>
    <row r="3" spans="1:22" x14ac:dyDescent="0.25">
      <c r="A3" t="s">
        <v>258</v>
      </c>
      <c r="B3" s="16" t="s">
        <v>145</v>
      </c>
      <c r="C3" s="16" t="s">
        <v>145</v>
      </c>
      <c r="D3" s="16">
        <v>155</v>
      </c>
      <c r="E3">
        <f t="shared" ca="1" si="0"/>
        <v>42.273800000000001</v>
      </c>
      <c r="F3">
        <f t="shared" ca="1" si="1"/>
        <v>3.0000000000000001E-5</v>
      </c>
      <c r="G3">
        <v>2</v>
      </c>
      <c r="H3" s="20" t="str">
        <f t="shared" ca="1" si="2"/>
        <v>significant</v>
      </c>
      <c r="I3">
        <f t="shared" si="3"/>
        <v>8.0000000000000004E-4</v>
      </c>
      <c r="J3" t="str">
        <f t="shared" ca="1" si="4"/>
        <v>significant</v>
      </c>
      <c r="K3" s="21">
        <f t="shared" si="5"/>
        <v>4.1666666666666669E-4</v>
      </c>
      <c r="L3" s="22" t="str">
        <f t="shared" ca="1" si="6"/>
        <v>significant</v>
      </c>
      <c r="M3" s="20" t="str">
        <f t="shared" ca="1" si="7"/>
        <v>significant</v>
      </c>
      <c r="N3">
        <f t="shared" si="8"/>
        <v>4.0000000000000001E-3</v>
      </c>
      <c r="O3" t="str">
        <f t="shared" ca="1" si="9"/>
        <v>significant</v>
      </c>
      <c r="P3" s="21">
        <f t="shared" si="10"/>
        <v>2.0833333333333333E-3</v>
      </c>
      <c r="Q3" s="22" t="str">
        <f t="shared" ca="1" si="11"/>
        <v>significant</v>
      </c>
      <c r="R3" s="20" t="str">
        <f t="shared" ca="1" si="12"/>
        <v>significant</v>
      </c>
      <c r="S3">
        <f t="shared" si="13"/>
        <v>8.0000000000000002E-3</v>
      </c>
      <c r="T3" t="str">
        <f t="shared" ca="1" si="14"/>
        <v>significant</v>
      </c>
      <c r="U3" s="21">
        <f t="shared" si="15"/>
        <v>4.1666666666666666E-3</v>
      </c>
      <c r="V3" s="22" t="str">
        <f t="shared" ca="1" si="16"/>
        <v>significant</v>
      </c>
    </row>
    <row r="4" spans="1:22" x14ac:dyDescent="0.25">
      <c r="A4" t="s">
        <v>184</v>
      </c>
      <c r="B4" s="16" t="s">
        <v>183</v>
      </c>
      <c r="C4" s="16" t="s">
        <v>183</v>
      </c>
      <c r="D4" s="16">
        <v>153</v>
      </c>
      <c r="E4">
        <f t="shared" ca="1" si="0"/>
        <v>27.8795</v>
      </c>
      <c r="F4">
        <f t="shared" ca="1" si="1"/>
        <v>9.8999999999999994E-5</v>
      </c>
      <c r="G4">
        <v>3</v>
      </c>
      <c r="H4" s="20" t="str">
        <f t="shared" ca="1" si="2"/>
        <v>significant</v>
      </c>
      <c r="I4">
        <f t="shared" si="3"/>
        <v>1.1999999999999999E-3</v>
      </c>
      <c r="J4" t="str">
        <f t="shared" ca="1" si="4"/>
        <v>significant</v>
      </c>
      <c r="K4" s="21">
        <f t="shared" si="5"/>
        <v>4.3478260869565219E-4</v>
      </c>
      <c r="L4" s="22" t="str">
        <f t="shared" ca="1" si="6"/>
        <v>significant</v>
      </c>
      <c r="M4" s="20" t="str">
        <f t="shared" ca="1" si="7"/>
        <v>significant</v>
      </c>
      <c r="N4">
        <f t="shared" si="8"/>
        <v>6.000000000000001E-3</v>
      </c>
      <c r="O4" t="str">
        <f t="shared" ca="1" si="9"/>
        <v>significant</v>
      </c>
      <c r="P4" s="21">
        <f t="shared" si="10"/>
        <v>2.1739130434782609E-3</v>
      </c>
      <c r="Q4" s="22" t="str">
        <f t="shared" ca="1" si="11"/>
        <v>significant</v>
      </c>
      <c r="R4" s="20" t="str">
        <f t="shared" ca="1" si="12"/>
        <v>significant</v>
      </c>
      <c r="S4">
        <f t="shared" si="13"/>
        <v>1.2000000000000002E-2</v>
      </c>
      <c r="T4" t="str">
        <f t="shared" ca="1" si="14"/>
        <v>significant</v>
      </c>
      <c r="U4" s="21">
        <f t="shared" si="15"/>
        <v>4.3478260869565218E-3</v>
      </c>
      <c r="V4" s="22" t="str">
        <f t="shared" ca="1" si="16"/>
        <v>significant</v>
      </c>
    </row>
    <row r="5" spans="1:22" x14ac:dyDescent="0.25">
      <c r="A5" t="s">
        <v>170</v>
      </c>
      <c r="B5" s="16" t="s">
        <v>169</v>
      </c>
      <c r="C5" s="16" t="s">
        <v>169</v>
      </c>
      <c r="D5" s="16">
        <v>152</v>
      </c>
      <c r="E5">
        <f t="shared" ca="1" si="0"/>
        <v>9.8941999999999997</v>
      </c>
      <c r="F5">
        <f t="shared" ca="1" si="1"/>
        <v>1.9E-2</v>
      </c>
      <c r="G5">
        <v>4</v>
      </c>
      <c r="H5" s="20" t="str">
        <f t="shared" ca="1" si="2"/>
        <v>non-significant</v>
      </c>
      <c r="I5">
        <f t="shared" si="3"/>
        <v>1.6000000000000001E-3</v>
      </c>
      <c r="J5" t="str">
        <f t="shared" ca="1" si="4"/>
        <v>non-significant</v>
      </c>
      <c r="K5" s="21">
        <f t="shared" si="5"/>
        <v>4.5454545454545455E-4</v>
      </c>
      <c r="L5" s="22" t="str">
        <f t="shared" ca="1" si="6"/>
        <v>non-significant</v>
      </c>
      <c r="M5" s="20" t="str">
        <f t="shared" ca="1" si="7"/>
        <v>significant</v>
      </c>
      <c r="N5">
        <f t="shared" si="8"/>
        <v>8.0000000000000002E-3</v>
      </c>
      <c r="O5" t="str">
        <f t="shared" ca="1" si="9"/>
        <v>non-significant</v>
      </c>
      <c r="P5" s="21">
        <f t="shared" si="10"/>
        <v>2.2727272727272731E-3</v>
      </c>
      <c r="Q5" s="22" t="str">
        <f t="shared" ca="1" si="11"/>
        <v>non-significant</v>
      </c>
      <c r="R5" s="20" t="str">
        <f t="shared" ca="1" si="12"/>
        <v>significant</v>
      </c>
      <c r="S5">
        <f t="shared" si="13"/>
        <v>1.6E-2</v>
      </c>
      <c r="T5" t="str">
        <f t="shared" ca="1" si="14"/>
        <v>non-significant</v>
      </c>
      <c r="U5" s="21">
        <f t="shared" si="15"/>
        <v>4.5454545454545461E-3</v>
      </c>
      <c r="V5" s="22" t="str">
        <f t="shared" ca="1" si="16"/>
        <v>non-significant</v>
      </c>
    </row>
    <row r="6" spans="1:22" x14ac:dyDescent="0.25">
      <c r="A6" t="s">
        <v>267</v>
      </c>
      <c r="B6" s="16" t="s">
        <v>266</v>
      </c>
      <c r="C6" s="16" t="s">
        <v>266</v>
      </c>
      <c r="D6" s="16">
        <v>152</v>
      </c>
      <c r="E6">
        <f t="shared" ca="1" si="0"/>
        <v>9.4117999999999995</v>
      </c>
      <c r="F6">
        <f t="shared" ca="1" si="1"/>
        <v>2.4E-2</v>
      </c>
      <c r="G6">
        <v>5</v>
      </c>
      <c r="H6" s="20" t="str">
        <f t="shared" ca="1" si="2"/>
        <v>non-significant</v>
      </c>
      <c r="I6">
        <f t="shared" si="3"/>
        <v>2E-3</v>
      </c>
      <c r="J6" t="str">
        <f t="shared" ca="1" si="4"/>
        <v>non-significant</v>
      </c>
      <c r="K6" s="21">
        <f t="shared" si="5"/>
        <v>4.7619047619047619E-4</v>
      </c>
      <c r="L6" s="22" t="str">
        <f t="shared" ca="1" si="6"/>
        <v>non-significant</v>
      </c>
      <c r="M6" s="20" t="str">
        <f t="shared" ca="1" si="7"/>
        <v>significant</v>
      </c>
      <c r="N6">
        <f t="shared" si="8"/>
        <v>0.01</v>
      </c>
      <c r="O6" t="str">
        <f t="shared" ca="1" si="9"/>
        <v>non-significant</v>
      </c>
      <c r="P6" s="21">
        <f t="shared" si="10"/>
        <v>2.3809523809523812E-3</v>
      </c>
      <c r="Q6" s="22" t="str">
        <f t="shared" ca="1" si="11"/>
        <v>non-significant</v>
      </c>
      <c r="R6" s="20" t="str">
        <f t="shared" ca="1" si="12"/>
        <v>significant</v>
      </c>
      <c r="S6">
        <f t="shared" si="13"/>
        <v>0.02</v>
      </c>
      <c r="T6" t="str">
        <f t="shared" ca="1" si="14"/>
        <v>non-significant</v>
      </c>
      <c r="U6" s="21">
        <f t="shared" si="15"/>
        <v>4.7619047619047623E-3</v>
      </c>
      <c r="V6" s="22" t="str">
        <f t="shared" ca="1" si="16"/>
        <v>non-significant</v>
      </c>
    </row>
    <row r="7" spans="1:22" x14ac:dyDescent="0.25">
      <c r="A7" t="s">
        <v>190</v>
      </c>
      <c r="B7" s="16" t="s">
        <v>189</v>
      </c>
      <c r="C7" s="16" t="s">
        <v>189</v>
      </c>
      <c r="D7" s="16">
        <v>170</v>
      </c>
      <c r="E7">
        <f t="shared" ca="1" si="0"/>
        <v>8.8755000000000006</v>
      </c>
      <c r="F7">
        <f t="shared" ca="1" si="1"/>
        <v>3.1E-2</v>
      </c>
      <c r="G7">
        <v>6</v>
      </c>
      <c r="H7" s="20" t="str">
        <f t="shared" ca="1" si="2"/>
        <v>non-significant</v>
      </c>
      <c r="I7">
        <f t="shared" si="3"/>
        <v>2.3999999999999998E-3</v>
      </c>
      <c r="J7" t="str">
        <f t="shared" ca="1" si="4"/>
        <v>non-significant</v>
      </c>
      <c r="K7" s="21">
        <f t="shared" si="5"/>
        <v>5.0000000000000001E-4</v>
      </c>
      <c r="L7" s="22" t="str">
        <f t="shared" ca="1" si="6"/>
        <v>non-significant</v>
      </c>
      <c r="M7" s="20" t="str">
        <f t="shared" ca="1" si="7"/>
        <v>significant</v>
      </c>
      <c r="N7">
        <f t="shared" si="8"/>
        <v>1.2000000000000002E-2</v>
      </c>
      <c r="O7" t="str">
        <f t="shared" ca="1" si="9"/>
        <v>non-significant</v>
      </c>
      <c r="P7" s="21">
        <f t="shared" si="10"/>
        <v>2.5000000000000001E-3</v>
      </c>
      <c r="Q7" s="22" t="str">
        <f t="shared" ca="1" si="11"/>
        <v>non-significant</v>
      </c>
      <c r="R7" s="20" t="str">
        <f t="shared" ca="1" si="12"/>
        <v>significant</v>
      </c>
      <c r="S7">
        <f t="shared" si="13"/>
        <v>2.4000000000000004E-2</v>
      </c>
      <c r="T7" t="str">
        <f t="shared" ca="1" si="14"/>
        <v>non-significant</v>
      </c>
      <c r="U7" s="21">
        <f t="shared" si="15"/>
        <v>5.0000000000000001E-3</v>
      </c>
      <c r="V7" s="22" t="str">
        <f t="shared" ca="1" si="16"/>
        <v>non-significant</v>
      </c>
    </row>
    <row r="8" spans="1:22" x14ac:dyDescent="0.25">
      <c r="A8" t="s">
        <v>284</v>
      </c>
      <c r="B8" s="16" t="s">
        <v>270</v>
      </c>
      <c r="C8" s="16" t="s">
        <v>270</v>
      </c>
      <c r="D8" s="16">
        <v>160</v>
      </c>
      <c r="E8">
        <f t="shared" ca="1" si="0"/>
        <v>41.845199999999998</v>
      </c>
      <c r="F8">
        <f t="shared" ca="1" si="1"/>
        <v>3.4000000000000002E-2</v>
      </c>
      <c r="G8">
        <v>7</v>
      </c>
      <c r="H8" s="20" t="str">
        <f t="shared" ca="1" si="2"/>
        <v>non-significant</v>
      </c>
      <c r="I8">
        <f t="shared" si="3"/>
        <v>2.8000000000000004E-3</v>
      </c>
      <c r="J8" t="str">
        <f t="shared" ca="1" si="4"/>
        <v>non-significant</v>
      </c>
      <c r="K8" s="21">
        <f t="shared" si="5"/>
        <v>5.263157894736842E-4</v>
      </c>
      <c r="L8" s="22" t="str">
        <f t="shared" ca="1" si="6"/>
        <v>non-significant</v>
      </c>
      <c r="M8" s="20" t="str">
        <f t="shared" ca="1" si="7"/>
        <v>significant</v>
      </c>
      <c r="N8">
        <f t="shared" si="8"/>
        <v>1.4000000000000002E-2</v>
      </c>
      <c r="O8" t="str">
        <f t="shared" ca="1" si="9"/>
        <v>non-significant</v>
      </c>
      <c r="P8" s="21">
        <f t="shared" si="10"/>
        <v>2.631578947368421E-3</v>
      </c>
      <c r="Q8" s="22" t="str">
        <f t="shared" ca="1" si="11"/>
        <v>non-significant</v>
      </c>
      <c r="R8" s="20" t="str">
        <f t="shared" ca="1" si="12"/>
        <v>significant</v>
      </c>
      <c r="S8">
        <f t="shared" si="13"/>
        <v>2.8000000000000004E-2</v>
      </c>
      <c r="T8" t="str">
        <f t="shared" ca="1" si="14"/>
        <v>non-significant</v>
      </c>
      <c r="U8" s="21">
        <f t="shared" si="15"/>
        <v>5.263157894736842E-3</v>
      </c>
      <c r="V8" s="22" t="str">
        <f t="shared" ca="1" si="16"/>
        <v>non-significant</v>
      </c>
    </row>
    <row r="9" spans="1:22" x14ac:dyDescent="0.25">
      <c r="A9" t="s">
        <v>182</v>
      </c>
      <c r="B9" s="16" t="s">
        <v>181</v>
      </c>
      <c r="C9" s="16" t="s">
        <v>181</v>
      </c>
      <c r="D9" s="16">
        <v>152</v>
      </c>
      <c r="E9">
        <f t="shared" ca="1" si="0"/>
        <v>8.2357999999999993</v>
      </c>
      <c r="F9">
        <f t="shared" ca="1" si="1"/>
        <v>4.1000000000000002E-2</v>
      </c>
      <c r="G9">
        <v>8</v>
      </c>
      <c r="H9" s="20" t="str">
        <f t="shared" ca="1" si="2"/>
        <v>non-significant</v>
      </c>
      <c r="I9">
        <f t="shared" si="3"/>
        <v>3.2000000000000002E-3</v>
      </c>
      <c r="J9" t="str">
        <f t="shared" ca="1" si="4"/>
        <v>non-significant</v>
      </c>
      <c r="K9" s="21">
        <f t="shared" si="5"/>
        <v>5.5555555555555556E-4</v>
      </c>
      <c r="L9" s="22" t="str">
        <f t="shared" ca="1" si="6"/>
        <v>non-significant</v>
      </c>
      <c r="M9" s="20" t="str">
        <f t="shared" ca="1" si="7"/>
        <v>significant</v>
      </c>
      <c r="N9">
        <f t="shared" si="8"/>
        <v>1.6E-2</v>
      </c>
      <c r="O9" t="str">
        <f t="shared" ca="1" si="9"/>
        <v>non-significant</v>
      </c>
      <c r="P9" s="21">
        <f t="shared" si="10"/>
        <v>2.7777777777777779E-3</v>
      </c>
      <c r="Q9" s="22" t="str">
        <f t="shared" ca="1" si="11"/>
        <v>non-significant</v>
      </c>
      <c r="R9" s="20" t="str">
        <f t="shared" ca="1" si="12"/>
        <v>significant</v>
      </c>
      <c r="S9">
        <f t="shared" si="13"/>
        <v>3.2000000000000001E-2</v>
      </c>
      <c r="T9" t="str">
        <f t="shared" ca="1" si="14"/>
        <v>non-significant</v>
      </c>
      <c r="U9" s="21">
        <f t="shared" si="15"/>
        <v>5.5555555555555558E-3</v>
      </c>
      <c r="V9" s="22" t="str">
        <f t="shared" ca="1" si="16"/>
        <v>non-significant</v>
      </c>
    </row>
    <row r="10" spans="1:22" x14ac:dyDescent="0.25">
      <c r="A10" t="s">
        <v>176</v>
      </c>
      <c r="B10" s="16" t="s">
        <v>175</v>
      </c>
      <c r="C10" s="16" t="s">
        <v>175</v>
      </c>
      <c r="D10" s="16">
        <v>170</v>
      </c>
      <c r="E10">
        <f t="shared" ca="1" si="0"/>
        <v>7.5686999999999998</v>
      </c>
      <c r="F10">
        <f t="shared" ca="1" si="1"/>
        <v>5.6000000000000001E-2</v>
      </c>
      <c r="G10">
        <v>9</v>
      </c>
      <c r="H10" s="20" t="str">
        <f t="shared" ca="1" si="2"/>
        <v>non-significant</v>
      </c>
      <c r="I10">
        <f t="shared" si="3"/>
        <v>3.5999999999999999E-3</v>
      </c>
      <c r="J10" t="str">
        <f t="shared" ca="1" si="4"/>
        <v>non-significant</v>
      </c>
      <c r="K10" s="21">
        <f t="shared" si="5"/>
        <v>5.8823529411764712E-4</v>
      </c>
      <c r="L10" s="22" t="str">
        <f t="shared" ca="1" si="6"/>
        <v>non-significant</v>
      </c>
      <c r="M10" s="20" t="str">
        <f t="shared" ca="1" si="7"/>
        <v>non-significant</v>
      </c>
      <c r="N10">
        <f t="shared" si="8"/>
        <v>1.8000000000000002E-2</v>
      </c>
      <c r="O10" t="str">
        <f t="shared" ca="1" si="9"/>
        <v>non-significant</v>
      </c>
      <c r="P10" s="21">
        <f t="shared" si="10"/>
        <v>2.9411764705882353E-3</v>
      </c>
      <c r="Q10" s="22" t="str">
        <f t="shared" ca="1" si="11"/>
        <v>non-significant</v>
      </c>
      <c r="R10" s="20" t="str">
        <f t="shared" ca="1" si="12"/>
        <v>non-significant</v>
      </c>
      <c r="S10">
        <f t="shared" si="13"/>
        <v>3.6000000000000004E-2</v>
      </c>
      <c r="T10" t="str">
        <f t="shared" ca="1" si="14"/>
        <v>non-significant</v>
      </c>
      <c r="U10" s="21">
        <f t="shared" si="15"/>
        <v>5.8823529411764705E-3</v>
      </c>
      <c r="V10" s="22" t="str">
        <f t="shared" ca="1" si="16"/>
        <v>non-significant</v>
      </c>
    </row>
    <row r="11" spans="1:22" x14ac:dyDescent="0.25">
      <c r="A11" t="s">
        <v>180</v>
      </c>
      <c r="B11" s="16" t="s">
        <v>179</v>
      </c>
      <c r="C11" s="16" t="s">
        <v>179</v>
      </c>
      <c r="D11" s="16">
        <v>152</v>
      </c>
      <c r="E11">
        <f t="shared" ca="1" si="0"/>
        <v>6.0929000000000002</v>
      </c>
      <c r="F11">
        <f t="shared" ca="1" si="1"/>
        <v>0.11</v>
      </c>
      <c r="G11">
        <v>10</v>
      </c>
      <c r="H11" s="20" t="str">
        <f t="shared" ca="1" si="2"/>
        <v>non-significant</v>
      </c>
      <c r="I11">
        <f t="shared" si="3"/>
        <v>4.0000000000000001E-3</v>
      </c>
      <c r="J11" t="str">
        <f t="shared" ca="1" si="4"/>
        <v>non-significant</v>
      </c>
      <c r="K11" s="21">
        <f t="shared" si="5"/>
        <v>6.2500000000000001E-4</v>
      </c>
      <c r="L11" s="22" t="str">
        <f t="shared" ca="1" si="6"/>
        <v>non-significant</v>
      </c>
      <c r="M11" s="20" t="str">
        <f t="shared" ca="1" si="7"/>
        <v>non-significant</v>
      </c>
      <c r="N11">
        <f t="shared" si="8"/>
        <v>0.02</v>
      </c>
      <c r="O11" t="str">
        <f t="shared" ca="1" si="9"/>
        <v>non-significant</v>
      </c>
      <c r="P11" s="21">
        <f t="shared" si="10"/>
        <v>3.1250000000000002E-3</v>
      </c>
      <c r="Q11" s="22" t="str">
        <f t="shared" ca="1" si="11"/>
        <v>non-significant</v>
      </c>
      <c r="R11" s="20" t="str">
        <f t="shared" ca="1" si="12"/>
        <v>non-significant</v>
      </c>
      <c r="S11">
        <f t="shared" si="13"/>
        <v>0.04</v>
      </c>
      <c r="T11" t="str">
        <f t="shared" ca="1" si="14"/>
        <v>non-significant</v>
      </c>
      <c r="U11" s="21">
        <f t="shared" si="15"/>
        <v>6.2500000000000003E-3</v>
      </c>
      <c r="V11" s="22" t="str">
        <f t="shared" ca="1" si="16"/>
        <v>non-significant</v>
      </c>
    </row>
    <row r="12" spans="1:22" x14ac:dyDescent="0.25">
      <c r="A12" t="s">
        <v>254</v>
      </c>
      <c r="B12" s="16" t="s">
        <v>159</v>
      </c>
      <c r="C12" s="16" t="s">
        <v>159</v>
      </c>
      <c r="D12" s="16">
        <v>154</v>
      </c>
      <c r="E12">
        <f t="shared" ca="1" si="0"/>
        <v>13.044499999999999</v>
      </c>
      <c r="F12">
        <f t="shared" ca="1" si="1"/>
        <v>0.16</v>
      </c>
      <c r="G12">
        <v>11</v>
      </c>
      <c r="H12" s="20" t="str">
        <f t="shared" ca="1" si="2"/>
        <v>non-significant</v>
      </c>
      <c r="I12">
        <f t="shared" si="3"/>
        <v>4.4000000000000003E-3</v>
      </c>
      <c r="J12" t="str">
        <f t="shared" ca="1" si="4"/>
        <v>non-significant</v>
      </c>
      <c r="K12" s="21">
        <f t="shared" si="5"/>
        <v>6.6666666666666664E-4</v>
      </c>
      <c r="L12" s="22" t="str">
        <f t="shared" ca="1" si="6"/>
        <v>non-significant</v>
      </c>
      <c r="M12" s="20" t="str">
        <f t="shared" ca="1" si="7"/>
        <v>non-significant</v>
      </c>
      <c r="N12">
        <f t="shared" si="8"/>
        <v>2.2000000000000002E-2</v>
      </c>
      <c r="O12" t="str">
        <f t="shared" ca="1" si="9"/>
        <v>non-significant</v>
      </c>
      <c r="P12" s="21">
        <f t="shared" si="10"/>
        <v>3.3333333333333335E-3</v>
      </c>
      <c r="Q12" s="22" t="str">
        <f t="shared" ca="1" si="11"/>
        <v>non-significant</v>
      </c>
      <c r="R12" s="20" t="str">
        <f t="shared" ca="1" si="12"/>
        <v>non-significant</v>
      </c>
      <c r="S12">
        <f t="shared" si="13"/>
        <v>4.4000000000000004E-2</v>
      </c>
      <c r="T12" t="str">
        <f t="shared" ca="1" si="14"/>
        <v>non-significant</v>
      </c>
      <c r="U12" s="21">
        <f t="shared" si="15"/>
        <v>6.6666666666666671E-3</v>
      </c>
      <c r="V12" s="22" t="str">
        <f t="shared" ca="1" si="16"/>
        <v>non-significant</v>
      </c>
    </row>
    <row r="13" spans="1:22" x14ac:dyDescent="0.25">
      <c r="A13" t="s">
        <v>248</v>
      </c>
      <c r="B13" s="16" t="s">
        <v>245</v>
      </c>
      <c r="C13" s="16" t="s">
        <v>245</v>
      </c>
      <c r="D13" s="16">
        <v>152</v>
      </c>
      <c r="E13">
        <f t="shared" ca="1" si="0"/>
        <v>5.0716999999999999</v>
      </c>
      <c r="F13">
        <f t="shared" ca="1" si="1"/>
        <v>0.17</v>
      </c>
      <c r="G13">
        <v>12</v>
      </c>
      <c r="H13" s="20" t="str">
        <f t="shared" ca="1" si="2"/>
        <v>non-significant</v>
      </c>
      <c r="I13">
        <f t="shared" si="3"/>
        <v>4.7999999999999996E-3</v>
      </c>
      <c r="J13" t="str">
        <f t="shared" ca="1" si="4"/>
        <v>non-significant</v>
      </c>
      <c r="K13" s="21">
        <f t="shared" si="5"/>
        <v>7.1428571428571429E-4</v>
      </c>
      <c r="L13" s="22" t="str">
        <f t="shared" ca="1" si="6"/>
        <v>non-significant</v>
      </c>
      <c r="M13" s="20" t="str">
        <f t="shared" ca="1" si="7"/>
        <v>non-significant</v>
      </c>
      <c r="N13">
        <f t="shared" si="8"/>
        <v>2.4000000000000004E-2</v>
      </c>
      <c r="O13" t="str">
        <f t="shared" ca="1" si="9"/>
        <v>non-significant</v>
      </c>
      <c r="P13" s="21">
        <f t="shared" si="10"/>
        <v>3.5714285714285718E-3</v>
      </c>
      <c r="Q13" s="22" t="str">
        <f t="shared" ca="1" si="11"/>
        <v>non-significant</v>
      </c>
      <c r="R13" s="20" t="str">
        <f t="shared" ca="1" si="12"/>
        <v>non-significant</v>
      </c>
      <c r="S13">
        <f t="shared" si="13"/>
        <v>4.8000000000000008E-2</v>
      </c>
      <c r="T13" t="str">
        <f t="shared" ca="1" si="14"/>
        <v>non-significant</v>
      </c>
      <c r="U13" s="21">
        <f t="shared" si="15"/>
        <v>7.1428571428571435E-3</v>
      </c>
      <c r="V13" s="22" t="str">
        <f t="shared" ca="1" si="16"/>
        <v>non-significant</v>
      </c>
    </row>
    <row r="14" spans="1:22" x14ac:dyDescent="0.25">
      <c r="A14" t="s">
        <v>261</v>
      </c>
      <c r="B14" s="16" t="s">
        <v>137</v>
      </c>
      <c r="C14" s="16" t="s">
        <v>137</v>
      </c>
      <c r="D14" s="16">
        <v>190</v>
      </c>
      <c r="E14">
        <f t="shared" ca="1" si="0"/>
        <v>4.9100999999999999</v>
      </c>
      <c r="F14">
        <f t="shared" ca="1" si="1"/>
        <v>0.18</v>
      </c>
      <c r="G14">
        <v>13</v>
      </c>
      <c r="H14" s="20" t="str">
        <f t="shared" ca="1" si="2"/>
        <v>non-significant</v>
      </c>
      <c r="I14">
        <f t="shared" si="3"/>
        <v>5.1999999999999998E-3</v>
      </c>
      <c r="J14" t="str">
        <f t="shared" ca="1" si="4"/>
        <v>non-significant</v>
      </c>
      <c r="K14" s="21">
        <f t="shared" si="5"/>
        <v>7.6923076923076923E-4</v>
      </c>
      <c r="L14" s="22" t="str">
        <f t="shared" ca="1" si="6"/>
        <v>non-significant</v>
      </c>
      <c r="M14" s="20" t="str">
        <f t="shared" ca="1" si="7"/>
        <v>non-significant</v>
      </c>
      <c r="N14">
        <f t="shared" si="8"/>
        <v>2.6000000000000002E-2</v>
      </c>
      <c r="O14" t="str">
        <f t="shared" ca="1" si="9"/>
        <v>non-significant</v>
      </c>
      <c r="P14" s="21">
        <f t="shared" si="10"/>
        <v>3.8461538461538464E-3</v>
      </c>
      <c r="Q14" s="22" t="str">
        <f t="shared" ca="1" si="11"/>
        <v>non-significant</v>
      </c>
      <c r="R14" s="20" t="str">
        <f t="shared" ca="1" si="12"/>
        <v>non-significant</v>
      </c>
      <c r="S14">
        <f t="shared" si="13"/>
        <v>5.2000000000000005E-2</v>
      </c>
      <c r="T14" t="str">
        <f t="shared" ca="1" si="14"/>
        <v>non-significant</v>
      </c>
      <c r="U14" s="21">
        <f t="shared" si="15"/>
        <v>7.6923076923076927E-3</v>
      </c>
      <c r="V14" s="22" t="str">
        <f t="shared" ca="1" si="16"/>
        <v>non-significant</v>
      </c>
    </row>
    <row r="15" spans="1:22" x14ac:dyDescent="0.25">
      <c r="A15" t="s">
        <v>255</v>
      </c>
      <c r="B15" s="16" t="s">
        <v>256</v>
      </c>
      <c r="C15" s="16" t="s">
        <v>128</v>
      </c>
      <c r="D15" s="16">
        <v>170</v>
      </c>
      <c r="E15">
        <f t="shared" ca="1" si="0"/>
        <v>4.9180000000000001</v>
      </c>
      <c r="F15">
        <f t="shared" ca="1" si="1"/>
        <v>0.18</v>
      </c>
      <c r="G15">
        <v>14</v>
      </c>
      <c r="H15" s="20" t="str">
        <f t="shared" ca="1" si="2"/>
        <v>non-significant</v>
      </c>
      <c r="I15">
        <f t="shared" si="3"/>
        <v>5.6000000000000008E-3</v>
      </c>
      <c r="J15" t="str">
        <f t="shared" ca="1" si="4"/>
        <v>non-significant</v>
      </c>
      <c r="K15" s="21">
        <f t="shared" si="5"/>
        <v>8.3333333333333339E-4</v>
      </c>
      <c r="L15" s="22" t="str">
        <f t="shared" ca="1" si="6"/>
        <v>non-significant</v>
      </c>
      <c r="M15" s="20" t="str">
        <f t="shared" ca="1" si="7"/>
        <v>non-significant</v>
      </c>
      <c r="N15">
        <f t="shared" si="8"/>
        <v>2.8000000000000004E-2</v>
      </c>
      <c r="O15" t="str">
        <f t="shared" ca="1" si="9"/>
        <v>non-significant</v>
      </c>
      <c r="P15" s="21">
        <f t="shared" si="10"/>
        <v>4.1666666666666666E-3</v>
      </c>
      <c r="Q15" s="22" t="str">
        <f t="shared" ca="1" si="11"/>
        <v>non-significant</v>
      </c>
      <c r="R15" s="20" t="str">
        <f t="shared" ca="1" si="12"/>
        <v>non-significant</v>
      </c>
      <c r="S15">
        <f t="shared" si="13"/>
        <v>5.6000000000000008E-2</v>
      </c>
      <c r="T15" t="str">
        <f t="shared" ca="1" si="14"/>
        <v>non-significant</v>
      </c>
      <c r="U15" s="21">
        <f t="shared" si="15"/>
        <v>8.3333333333333332E-3</v>
      </c>
      <c r="V15" s="22" t="str">
        <f t="shared" ca="1" si="16"/>
        <v>non-significant</v>
      </c>
    </row>
    <row r="16" spans="1:22" x14ac:dyDescent="0.25">
      <c r="A16" t="s">
        <v>188</v>
      </c>
      <c r="B16" s="16" t="s">
        <v>187</v>
      </c>
      <c r="C16" s="16" t="s">
        <v>187</v>
      </c>
      <c r="D16" s="16">
        <v>152</v>
      </c>
      <c r="E16">
        <f t="shared" ca="1" si="0"/>
        <v>4.9562999999999997</v>
      </c>
      <c r="F16">
        <f t="shared" ca="1" si="1"/>
        <v>0.18</v>
      </c>
      <c r="G16">
        <v>15</v>
      </c>
      <c r="H16" s="20" t="str">
        <f t="shared" ca="1" si="2"/>
        <v>non-significant</v>
      </c>
      <c r="I16">
        <f t="shared" si="3"/>
        <v>6.0000000000000001E-3</v>
      </c>
      <c r="J16" t="str">
        <f t="shared" ca="1" si="4"/>
        <v>non-significant</v>
      </c>
      <c r="K16" s="21">
        <f t="shared" si="5"/>
        <v>9.0909090909090909E-4</v>
      </c>
      <c r="L16" s="22" t="str">
        <f t="shared" ca="1" si="6"/>
        <v>non-significant</v>
      </c>
      <c r="M16" s="20" t="str">
        <f t="shared" ca="1" si="7"/>
        <v>non-significant</v>
      </c>
      <c r="N16">
        <f t="shared" si="8"/>
        <v>0.03</v>
      </c>
      <c r="O16" t="str">
        <f t="shared" ca="1" si="9"/>
        <v>non-significant</v>
      </c>
      <c r="P16" s="21">
        <f t="shared" si="10"/>
        <v>4.5454545454545461E-3</v>
      </c>
      <c r="Q16" s="22" t="str">
        <f t="shared" ca="1" si="11"/>
        <v>non-significant</v>
      </c>
      <c r="R16" s="20" t="str">
        <f t="shared" ca="1" si="12"/>
        <v>non-significant</v>
      </c>
      <c r="S16">
        <f t="shared" si="13"/>
        <v>0.06</v>
      </c>
      <c r="T16" t="str">
        <f t="shared" ca="1" si="14"/>
        <v>non-significant</v>
      </c>
      <c r="U16" s="21">
        <f t="shared" si="15"/>
        <v>9.0909090909090922E-3</v>
      </c>
      <c r="V16" s="22" t="str">
        <f t="shared" ca="1" si="16"/>
        <v>non-significant</v>
      </c>
    </row>
    <row r="17" spans="1:22" x14ac:dyDescent="0.25">
      <c r="A17" t="s">
        <v>168</v>
      </c>
      <c r="B17" s="16" t="s">
        <v>167</v>
      </c>
      <c r="C17" s="16" t="s">
        <v>167</v>
      </c>
      <c r="D17" s="16">
        <v>203</v>
      </c>
      <c r="E17">
        <f t="shared" ca="1" si="0"/>
        <v>4.6893000000000002</v>
      </c>
      <c r="F17">
        <f t="shared" ca="1" si="1"/>
        <v>0.2</v>
      </c>
      <c r="G17">
        <v>16</v>
      </c>
      <c r="H17" s="20" t="str">
        <f t="shared" ca="1" si="2"/>
        <v>non-significant</v>
      </c>
      <c r="I17">
        <f t="shared" si="3"/>
        <v>6.4000000000000003E-3</v>
      </c>
      <c r="J17" t="str">
        <f t="shared" ca="1" si="4"/>
        <v>non-significant</v>
      </c>
      <c r="K17" s="21">
        <f t="shared" si="5"/>
        <v>1E-3</v>
      </c>
      <c r="L17" s="22" t="str">
        <f t="shared" ca="1" si="6"/>
        <v>non-significant</v>
      </c>
      <c r="M17" s="20" t="str">
        <f t="shared" ca="1" si="7"/>
        <v>non-significant</v>
      </c>
      <c r="N17">
        <f t="shared" si="8"/>
        <v>3.2000000000000001E-2</v>
      </c>
      <c r="O17" t="str">
        <f t="shared" ca="1" si="9"/>
        <v>non-significant</v>
      </c>
      <c r="P17" s="21">
        <f t="shared" si="10"/>
        <v>5.0000000000000001E-3</v>
      </c>
      <c r="Q17" s="22" t="str">
        <f t="shared" ca="1" si="11"/>
        <v>non-significant</v>
      </c>
      <c r="R17" s="20" t="str">
        <f t="shared" ca="1" si="12"/>
        <v>non-significant</v>
      </c>
      <c r="S17">
        <f t="shared" si="13"/>
        <v>6.4000000000000001E-2</v>
      </c>
      <c r="T17" t="str">
        <f t="shared" ca="1" si="14"/>
        <v>non-significant</v>
      </c>
      <c r="U17" s="21">
        <f t="shared" si="15"/>
        <v>0.01</v>
      </c>
      <c r="V17" s="22" t="str">
        <f t="shared" ca="1" si="16"/>
        <v>non-significant</v>
      </c>
    </row>
    <row r="18" spans="1:22" x14ac:dyDescent="0.25">
      <c r="A18" t="s">
        <v>172</v>
      </c>
      <c r="B18" s="16" t="s">
        <v>171</v>
      </c>
      <c r="C18" s="16" t="s">
        <v>171</v>
      </c>
      <c r="D18" s="16">
        <v>170</v>
      </c>
      <c r="E18">
        <f t="shared" ca="1" si="0"/>
        <v>4.2252000000000001</v>
      </c>
      <c r="F18">
        <f t="shared" ca="1" si="1"/>
        <v>0.24</v>
      </c>
      <c r="G18">
        <v>17</v>
      </c>
      <c r="H18" s="20" t="str">
        <f t="shared" ca="1" si="2"/>
        <v>non-significant</v>
      </c>
      <c r="I18">
        <f t="shared" si="3"/>
        <v>6.8000000000000005E-3</v>
      </c>
      <c r="J18" t="str">
        <f t="shared" ca="1" si="4"/>
        <v>non-significant</v>
      </c>
      <c r="K18" s="21">
        <f t="shared" si="5"/>
        <v>1.1111111111111111E-3</v>
      </c>
      <c r="L18" s="22" t="str">
        <f t="shared" ca="1" si="6"/>
        <v>non-significant</v>
      </c>
      <c r="M18" s="20" t="str">
        <f t="shared" ca="1" si="7"/>
        <v>non-significant</v>
      </c>
      <c r="N18">
        <f t="shared" si="8"/>
        <v>3.4000000000000002E-2</v>
      </c>
      <c r="O18" t="str">
        <f t="shared" ca="1" si="9"/>
        <v>non-significant</v>
      </c>
      <c r="P18" s="21">
        <f t="shared" si="10"/>
        <v>5.5555555555555558E-3</v>
      </c>
      <c r="Q18" s="22" t="str">
        <f t="shared" ca="1" si="11"/>
        <v>non-significant</v>
      </c>
      <c r="R18" s="20" t="str">
        <f t="shared" ca="1" si="12"/>
        <v>non-significant</v>
      </c>
      <c r="S18">
        <f t="shared" si="13"/>
        <v>6.8000000000000005E-2</v>
      </c>
      <c r="T18" t="str">
        <f t="shared" ca="1" si="14"/>
        <v>non-significant</v>
      </c>
      <c r="U18" s="21">
        <f t="shared" si="15"/>
        <v>1.1111111111111112E-2</v>
      </c>
      <c r="V18" s="22" t="str">
        <f t="shared" ca="1" si="16"/>
        <v>non-significant</v>
      </c>
    </row>
    <row r="19" spans="1:22" x14ac:dyDescent="0.25">
      <c r="A19" t="s">
        <v>260</v>
      </c>
      <c r="B19" s="16" t="s">
        <v>237</v>
      </c>
      <c r="C19" s="16" t="s">
        <v>237</v>
      </c>
      <c r="D19" s="16">
        <v>154</v>
      </c>
      <c r="E19">
        <f t="shared" ca="1" si="0"/>
        <v>11.5168</v>
      </c>
      <c r="F19">
        <f t="shared" ca="1" si="1"/>
        <v>0.24</v>
      </c>
      <c r="G19">
        <v>18</v>
      </c>
      <c r="H19" s="20" t="str">
        <f t="shared" ca="1" si="2"/>
        <v>non-significant</v>
      </c>
      <c r="I19">
        <f t="shared" si="3"/>
        <v>7.1999999999999998E-3</v>
      </c>
      <c r="J19" t="str">
        <f t="shared" ca="1" si="4"/>
        <v>non-significant</v>
      </c>
      <c r="K19" s="21">
        <f t="shared" si="5"/>
        <v>1.25E-3</v>
      </c>
      <c r="L19" s="22" t="str">
        <f t="shared" ca="1" si="6"/>
        <v>non-significant</v>
      </c>
      <c r="M19" s="20" t="str">
        <f t="shared" ca="1" si="7"/>
        <v>non-significant</v>
      </c>
      <c r="N19">
        <f t="shared" si="8"/>
        <v>3.6000000000000004E-2</v>
      </c>
      <c r="O19" t="str">
        <f t="shared" ca="1" si="9"/>
        <v>non-significant</v>
      </c>
      <c r="P19" s="21">
        <f t="shared" si="10"/>
        <v>6.2500000000000003E-3</v>
      </c>
      <c r="Q19" s="22" t="str">
        <f t="shared" ca="1" si="11"/>
        <v>non-significant</v>
      </c>
      <c r="R19" s="20" t="str">
        <f t="shared" ca="1" si="12"/>
        <v>non-significant</v>
      </c>
      <c r="S19">
        <f t="shared" si="13"/>
        <v>7.2000000000000008E-2</v>
      </c>
      <c r="T19" t="str">
        <f t="shared" ca="1" si="14"/>
        <v>non-significant</v>
      </c>
      <c r="U19" s="21">
        <f t="shared" si="15"/>
        <v>1.2500000000000001E-2</v>
      </c>
      <c r="V19" s="22" t="str">
        <f t="shared" ca="1" si="16"/>
        <v>non-significant</v>
      </c>
    </row>
    <row r="20" spans="1:22" x14ac:dyDescent="0.25">
      <c r="A20" t="s">
        <v>257</v>
      </c>
      <c r="B20" s="16" t="s">
        <v>143</v>
      </c>
      <c r="C20" s="16" t="s">
        <v>143</v>
      </c>
      <c r="D20" s="16">
        <v>154</v>
      </c>
      <c r="E20">
        <f t="shared" ca="1" si="0"/>
        <v>10.9573</v>
      </c>
      <c r="F20">
        <f t="shared" ca="1" si="1"/>
        <v>0.28000000000000003</v>
      </c>
      <c r="G20">
        <v>19</v>
      </c>
      <c r="H20" s="20" t="str">
        <f t="shared" ca="1" si="2"/>
        <v>non-significant</v>
      </c>
      <c r="I20">
        <f t="shared" si="3"/>
        <v>7.6E-3</v>
      </c>
      <c r="J20" t="str">
        <f t="shared" ca="1" si="4"/>
        <v>non-significant</v>
      </c>
      <c r="K20" s="21">
        <f t="shared" si="5"/>
        <v>1.4285714285714286E-3</v>
      </c>
      <c r="L20" s="22" t="str">
        <f t="shared" ca="1" si="6"/>
        <v>non-significant</v>
      </c>
      <c r="M20" s="20" t="str">
        <f t="shared" ca="1" si="7"/>
        <v>non-significant</v>
      </c>
      <c r="N20">
        <f t="shared" si="8"/>
        <v>3.8000000000000006E-2</v>
      </c>
      <c r="O20" t="str">
        <f t="shared" ca="1" si="9"/>
        <v>non-significant</v>
      </c>
      <c r="P20" s="21">
        <f t="shared" si="10"/>
        <v>7.1428571428571435E-3</v>
      </c>
      <c r="Q20" s="22" t="str">
        <f t="shared" ca="1" si="11"/>
        <v>non-significant</v>
      </c>
      <c r="R20" s="20" t="str">
        <f t="shared" ca="1" si="12"/>
        <v>non-significant</v>
      </c>
      <c r="S20">
        <f t="shared" si="13"/>
        <v>7.6000000000000012E-2</v>
      </c>
      <c r="T20" t="str">
        <f t="shared" ca="1" si="14"/>
        <v>non-significant</v>
      </c>
      <c r="U20" s="21">
        <f t="shared" si="15"/>
        <v>1.4285714285714287E-2</v>
      </c>
      <c r="V20" s="22" t="str">
        <f t="shared" ca="1" si="16"/>
        <v>non-significant</v>
      </c>
    </row>
    <row r="21" spans="1:22" x14ac:dyDescent="0.25">
      <c r="A21" t="s">
        <v>268</v>
      </c>
      <c r="B21" s="16" t="s">
        <v>264</v>
      </c>
      <c r="C21" s="16" t="s">
        <v>264</v>
      </c>
      <c r="D21" s="16">
        <v>152</v>
      </c>
      <c r="E21">
        <f t="shared" ca="1" si="0"/>
        <v>2.6301999999999999</v>
      </c>
      <c r="F21">
        <f t="shared" ca="1" si="1"/>
        <v>0.45</v>
      </c>
      <c r="G21">
        <v>20</v>
      </c>
      <c r="H21" s="20" t="str">
        <f t="shared" ca="1" si="2"/>
        <v>non-significant</v>
      </c>
      <c r="I21">
        <f t="shared" si="3"/>
        <v>8.0000000000000002E-3</v>
      </c>
      <c r="J21" t="str">
        <f t="shared" ca="1" si="4"/>
        <v>non-significant</v>
      </c>
      <c r="K21" s="21">
        <f t="shared" si="5"/>
        <v>1.6666666666666668E-3</v>
      </c>
      <c r="L21" s="22" t="str">
        <f t="shared" ca="1" si="6"/>
        <v>non-significant</v>
      </c>
      <c r="M21" s="20" t="str">
        <f t="shared" ca="1" si="7"/>
        <v>non-significant</v>
      </c>
      <c r="N21">
        <f t="shared" si="8"/>
        <v>0.04</v>
      </c>
      <c r="O21" t="str">
        <f t="shared" ca="1" si="9"/>
        <v>non-significant</v>
      </c>
      <c r="P21" s="21">
        <f t="shared" si="10"/>
        <v>8.3333333333333332E-3</v>
      </c>
      <c r="Q21" s="22" t="str">
        <f t="shared" ca="1" si="11"/>
        <v>non-significant</v>
      </c>
      <c r="R21" s="20" t="str">
        <f t="shared" ca="1" si="12"/>
        <v>non-significant</v>
      </c>
      <c r="S21">
        <f t="shared" si="13"/>
        <v>0.08</v>
      </c>
      <c r="T21" t="str">
        <f t="shared" ca="1" si="14"/>
        <v>non-significant</v>
      </c>
      <c r="U21" s="21">
        <f t="shared" si="15"/>
        <v>1.6666666666666666E-2</v>
      </c>
      <c r="V21" s="22" t="str">
        <f t="shared" ca="1" si="16"/>
        <v>non-significant</v>
      </c>
    </row>
    <row r="22" spans="1:22" x14ac:dyDescent="0.25">
      <c r="A22" t="s">
        <v>186</v>
      </c>
      <c r="B22" s="16" t="s">
        <v>235</v>
      </c>
      <c r="C22" s="16" t="s">
        <v>235</v>
      </c>
      <c r="D22" s="16">
        <v>152</v>
      </c>
      <c r="E22">
        <f t="shared" ca="1" si="0"/>
        <v>2.2035999999999998</v>
      </c>
      <c r="F22">
        <f t="shared" ca="1" si="1"/>
        <v>0.53</v>
      </c>
      <c r="G22">
        <v>21</v>
      </c>
      <c r="H22" s="20" t="str">
        <f t="shared" ca="1" si="2"/>
        <v>non-significant</v>
      </c>
      <c r="I22">
        <f t="shared" si="3"/>
        <v>8.3999999999999995E-3</v>
      </c>
      <c r="J22" t="str">
        <f t="shared" ca="1" si="4"/>
        <v>non-significant</v>
      </c>
      <c r="K22" s="21">
        <f t="shared" si="5"/>
        <v>2E-3</v>
      </c>
      <c r="L22" s="22" t="str">
        <f t="shared" ca="1" si="6"/>
        <v>non-significant</v>
      </c>
      <c r="M22" s="20" t="str">
        <f t="shared" ca="1" si="7"/>
        <v>non-significant</v>
      </c>
      <c r="N22">
        <f t="shared" si="8"/>
        <v>4.2000000000000003E-2</v>
      </c>
      <c r="O22" t="str">
        <f t="shared" ca="1" si="9"/>
        <v>non-significant</v>
      </c>
      <c r="P22" s="21">
        <f t="shared" si="10"/>
        <v>0.01</v>
      </c>
      <c r="Q22" s="22" t="str">
        <f t="shared" ca="1" si="11"/>
        <v>non-significant</v>
      </c>
      <c r="R22" s="20" t="str">
        <f t="shared" ca="1" si="12"/>
        <v>non-significant</v>
      </c>
      <c r="S22">
        <f t="shared" si="13"/>
        <v>8.4000000000000005E-2</v>
      </c>
      <c r="T22" t="str">
        <f t="shared" ca="1" si="14"/>
        <v>non-significant</v>
      </c>
      <c r="U22" s="21">
        <f t="shared" si="15"/>
        <v>0.02</v>
      </c>
      <c r="V22" s="22" t="str">
        <f t="shared" ca="1" si="16"/>
        <v>non-significant</v>
      </c>
    </row>
    <row r="23" spans="1:22" x14ac:dyDescent="0.25">
      <c r="A23" t="s">
        <v>178</v>
      </c>
      <c r="B23" s="16" t="s">
        <v>177</v>
      </c>
      <c r="C23" s="16" t="s">
        <v>177</v>
      </c>
      <c r="D23" s="16">
        <v>153</v>
      </c>
      <c r="E23">
        <f t="shared" ca="1" si="0"/>
        <v>4.4013999999999998</v>
      </c>
      <c r="F23">
        <f t="shared" ca="1" si="1"/>
        <v>0.62</v>
      </c>
      <c r="G23">
        <v>22</v>
      </c>
      <c r="H23" s="20" t="str">
        <f t="shared" ca="1" si="2"/>
        <v>non-significant</v>
      </c>
      <c r="I23">
        <f t="shared" si="3"/>
        <v>8.8000000000000005E-3</v>
      </c>
      <c r="J23" t="str">
        <f t="shared" ca="1" si="4"/>
        <v>non-significant</v>
      </c>
      <c r="K23" s="21">
        <f t="shared" si="5"/>
        <v>2.5000000000000001E-3</v>
      </c>
      <c r="L23" s="22" t="str">
        <f t="shared" ca="1" si="6"/>
        <v>non-significant</v>
      </c>
      <c r="M23" s="20" t="str">
        <f t="shared" ca="1" si="7"/>
        <v>non-significant</v>
      </c>
      <c r="N23">
        <f t="shared" si="8"/>
        <v>4.4000000000000004E-2</v>
      </c>
      <c r="O23" t="str">
        <f t="shared" ca="1" si="9"/>
        <v>non-significant</v>
      </c>
      <c r="P23" s="21">
        <f t="shared" si="10"/>
        <v>1.2500000000000001E-2</v>
      </c>
      <c r="Q23" s="22" t="str">
        <f t="shared" ca="1" si="11"/>
        <v>non-significant</v>
      </c>
      <c r="R23" s="20" t="str">
        <f t="shared" ca="1" si="12"/>
        <v>non-significant</v>
      </c>
      <c r="S23">
        <f t="shared" si="13"/>
        <v>8.8000000000000009E-2</v>
      </c>
      <c r="T23" t="str">
        <f t="shared" ca="1" si="14"/>
        <v>non-significant</v>
      </c>
      <c r="U23" s="21">
        <f t="shared" si="15"/>
        <v>2.5000000000000001E-2</v>
      </c>
      <c r="V23" s="22" t="str">
        <f t="shared" ca="1" si="16"/>
        <v>non-significant</v>
      </c>
    </row>
    <row r="24" spans="1:22" x14ac:dyDescent="0.25">
      <c r="A24" t="s">
        <v>174</v>
      </c>
      <c r="B24" s="16" t="s">
        <v>173</v>
      </c>
      <c r="C24" s="16" t="s">
        <v>173</v>
      </c>
      <c r="D24" s="16">
        <v>152</v>
      </c>
      <c r="E24">
        <f t="shared" ca="1" si="0"/>
        <v>1.3208</v>
      </c>
      <c r="F24">
        <f t="shared" ca="1" si="1"/>
        <v>0.72</v>
      </c>
      <c r="G24">
        <v>23</v>
      </c>
      <c r="H24" s="20" t="str">
        <f t="shared" ca="1" si="2"/>
        <v>non-significant</v>
      </c>
      <c r="I24">
        <f t="shared" si="3"/>
        <v>9.1999999999999998E-3</v>
      </c>
      <c r="J24" t="str">
        <f t="shared" ca="1" si="4"/>
        <v>non-significant</v>
      </c>
      <c r="K24" s="21">
        <f t="shared" si="5"/>
        <v>3.3333333333333335E-3</v>
      </c>
      <c r="L24" s="22" t="str">
        <f t="shared" ca="1" si="6"/>
        <v>non-significant</v>
      </c>
      <c r="M24" s="20" t="str">
        <f t="shared" ca="1" si="7"/>
        <v>non-significant</v>
      </c>
      <c r="N24">
        <f t="shared" si="8"/>
        <v>4.6000000000000006E-2</v>
      </c>
      <c r="O24" t="str">
        <f t="shared" ca="1" si="9"/>
        <v>non-significant</v>
      </c>
      <c r="P24" s="21">
        <f t="shared" si="10"/>
        <v>1.6666666666666666E-2</v>
      </c>
      <c r="Q24" s="22" t="str">
        <f t="shared" ca="1" si="11"/>
        <v>non-significant</v>
      </c>
      <c r="R24" s="20" t="str">
        <f t="shared" ca="1" si="12"/>
        <v>non-significant</v>
      </c>
      <c r="S24">
        <f t="shared" si="13"/>
        <v>9.2000000000000012E-2</v>
      </c>
      <c r="T24" t="str">
        <f t="shared" ca="1" si="14"/>
        <v>non-significant</v>
      </c>
      <c r="U24" s="21">
        <f t="shared" si="15"/>
        <v>3.3333333333333333E-2</v>
      </c>
      <c r="V24" s="22" t="str">
        <f t="shared" ca="1" si="16"/>
        <v>non-significant</v>
      </c>
    </row>
    <row r="25" spans="1:22" x14ac:dyDescent="0.25">
      <c r="A25" t="s">
        <v>185</v>
      </c>
      <c r="B25" s="16" t="s">
        <v>234</v>
      </c>
      <c r="C25" s="16" t="s">
        <v>234</v>
      </c>
      <c r="D25" s="16">
        <v>167</v>
      </c>
      <c r="E25">
        <f t="shared" ca="1" si="0"/>
        <v>0.57850000000000001</v>
      </c>
      <c r="F25">
        <f t="shared" ca="1" si="1"/>
        <v>0.9</v>
      </c>
      <c r="G25">
        <v>24</v>
      </c>
      <c r="H25" s="20" t="str">
        <f t="shared" ca="1" si="2"/>
        <v>non-significant</v>
      </c>
      <c r="I25">
        <f t="shared" si="3"/>
        <v>9.5999999999999992E-3</v>
      </c>
      <c r="J25" t="str">
        <f t="shared" ca="1" si="4"/>
        <v>non-significant</v>
      </c>
      <c r="K25" s="21">
        <f t="shared" si="5"/>
        <v>5.0000000000000001E-3</v>
      </c>
      <c r="L25" s="22" t="str">
        <f t="shared" ca="1" si="6"/>
        <v>non-significant</v>
      </c>
      <c r="M25" s="20" t="str">
        <f t="shared" ca="1" si="7"/>
        <v>non-significant</v>
      </c>
      <c r="N25">
        <f t="shared" si="8"/>
        <v>4.8000000000000008E-2</v>
      </c>
      <c r="O25" t="str">
        <f t="shared" ca="1" si="9"/>
        <v>non-significant</v>
      </c>
      <c r="P25" s="21">
        <f t="shared" si="10"/>
        <v>2.5000000000000001E-2</v>
      </c>
      <c r="Q25" s="22" t="str">
        <f t="shared" ca="1" si="11"/>
        <v>non-significant</v>
      </c>
      <c r="R25" s="20" t="str">
        <f t="shared" ca="1" si="12"/>
        <v>non-significant</v>
      </c>
      <c r="S25">
        <f t="shared" si="13"/>
        <v>9.6000000000000016E-2</v>
      </c>
      <c r="T25" t="str">
        <f t="shared" ca="1" si="14"/>
        <v>non-significant</v>
      </c>
      <c r="U25" s="21">
        <f t="shared" si="15"/>
        <v>0.05</v>
      </c>
      <c r="V25" s="22" t="str">
        <f t="shared" ca="1" si="16"/>
        <v>non-significant</v>
      </c>
    </row>
    <row r="26" spans="1:22" x14ac:dyDescent="0.25">
      <c r="A26" t="s">
        <v>259</v>
      </c>
      <c r="B26" s="16" t="s">
        <v>243</v>
      </c>
      <c r="C26" s="16" t="s">
        <v>243</v>
      </c>
      <c r="D26" s="16">
        <v>152</v>
      </c>
      <c r="E26">
        <f t="shared" ca="1" si="0"/>
        <v>0.54059999999999997</v>
      </c>
      <c r="F26">
        <f t="shared" ca="1" si="1"/>
        <v>0.91</v>
      </c>
      <c r="G26">
        <v>25</v>
      </c>
      <c r="H26" s="20" t="str">
        <f t="shared" ca="1" si="2"/>
        <v>non-significant</v>
      </c>
      <c r="I26">
        <f t="shared" si="3"/>
        <v>0.01</v>
      </c>
      <c r="J26" t="str">
        <f t="shared" ca="1" si="4"/>
        <v>non-significant</v>
      </c>
      <c r="K26" s="21">
        <f t="shared" si="5"/>
        <v>0.01</v>
      </c>
      <c r="L26" s="22" t="str">
        <f t="shared" ca="1" si="6"/>
        <v>non-significant</v>
      </c>
      <c r="M26" s="20" t="str">
        <f t="shared" ca="1" si="7"/>
        <v>non-significant</v>
      </c>
      <c r="N26">
        <f t="shared" si="8"/>
        <v>0.05</v>
      </c>
      <c r="O26" t="str">
        <f t="shared" ca="1" si="9"/>
        <v>non-significant</v>
      </c>
      <c r="P26" s="21">
        <f t="shared" si="10"/>
        <v>0.05</v>
      </c>
      <c r="Q26" s="22" t="str">
        <f t="shared" ca="1" si="11"/>
        <v>non-significant</v>
      </c>
      <c r="R26" s="20" t="str">
        <f t="shared" ca="1" si="12"/>
        <v>non-significant</v>
      </c>
      <c r="S26">
        <f t="shared" si="13"/>
        <v>0.1</v>
      </c>
      <c r="T26" t="str">
        <f t="shared" ca="1" si="14"/>
        <v>non-significant</v>
      </c>
      <c r="U26" s="21">
        <f t="shared" si="15"/>
        <v>0.1</v>
      </c>
      <c r="V26" s="22" t="str">
        <f t="shared" ca="1" si="16"/>
        <v>non-significant</v>
      </c>
    </row>
    <row r="29" spans="1:22" x14ac:dyDescent="0.25">
      <c r="A29" s="6"/>
      <c r="I29" s="23">
        <v>0.01</v>
      </c>
      <c r="J29" s="23">
        <f>COUNTA(B2:B26)</f>
        <v>25</v>
      </c>
      <c r="N29" s="23">
        <v>0.05</v>
      </c>
      <c r="O29" s="23"/>
      <c r="S29" s="23">
        <v>0.1</v>
      </c>
      <c r="T29" s="23"/>
    </row>
  </sheetData>
  <sortState xmlns:xlrd2="http://schemas.microsoft.com/office/spreadsheetml/2017/richdata2" ref="A2:V26">
    <sortCondition ref="G2:G26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P244"/>
  <sheetViews>
    <sheetView topLeftCell="A214" workbookViewId="0">
      <selection activeCell="B228" sqref="B228"/>
    </sheetView>
  </sheetViews>
  <sheetFormatPr defaultRowHeight="15" x14ac:dyDescent="0.25"/>
  <cols>
    <col min="1" max="1" width="30.425781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18.75" x14ac:dyDescent="0.25">
      <c r="A1" s="1" t="s">
        <v>269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13344</v>
      </c>
      <c r="C5" s="2"/>
      <c r="D5" s="2"/>
      <c r="E5" s="2"/>
      <c r="F5" s="2"/>
    </row>
    <row r="6" spans="1:6" x14ac:dyDescent="0.25">
      <c r="A6" s="3" t="s">
        <v>2</v>
      </c>
      <c r="B6" s="2">
        <v>30</v>
      </c>
      <c r="C6" s="2"/>
      <c r="D6" s="2"/>
      <c r="E6" s="2"/>
      <c r="F6" s="2"/>
    </row>
    <row r="7" spans="1:6" x14ac:dyDescent="0.25">
      <c r="A7" s="3" t="s">
        <v>3</v>
      </c>
      <c r="B7" s="2">
        <v>12.942299999999999</v>
      </c>
      <c r="C7" s="2"/>
      <c r="D7" s="2"/>
      <c r="E7" s="2"/>
      <c r="F7" s="2"/>
    </row>
    <row r="8" spans="1:6" x14ac:dyDescent="0.25">
      <c r="A8" s="3" t="s">
        <v>4</v>
      </c>
      <c r="B8" s="2">
        <v>12.942299999999999</v>
      </c>
      <c r="C8" s="2"/>
      <c r="D8" s="2"/>
      <c r="E8" s="2"/>
      <c r="F8" s="2"/>
    </row>
    <row r="9" spans="1:6" x14ac:dyDescent="0.25">
      <c r="A9" s="3" t="s">
        <v>5</v>
      </c>
      <c r="B9" s="2">
        <v>83821</v>
      </c>
      <c r="C9" s="2"/>
      <c r="D9" s="2"/>
      <c r="E9" s="2"/>
      <c r="F9" s="2"/>
    </row>
    <row r="10" spans="1:6" x14ac:dyDescent="0.25">
      <c r="A10" s="3" t="s">
        <v>6</v>
      </c>
      <c r="B10" s="2">
        <v>83821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-14309.3084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-14309.3084</v>
      </c>
      <c r="C27" s="2"/>
      <c r="D27" s="2"/>
      <c r="E27" s="2"/>
      <c r="F27" s="2"/>
    </row>
    <row r="28" spans="1:6" x14ac:dyDescent="0.25">
      <c r="A28" s="3" t="s">
        <v>24</v>
      </c>
      <c r="B28" s="2">
        <v>28903.5815</v>
      </c>
      <c r="C28" s="2"/>
      <c r="D28" s="2"/>
      <c r="E28" s="2"/>
      <c r="F28" s="2"/>
    </row>
    <row r="29" spans="1:6" x14ac:dyDescent="0.25">
      <c r="A29" s="3" t="s">
        <v>25</v>
      </c>
      <c r="B29" s="2">
        <v>28678.6168</v>
      </c>
      <c r="C29" s="2"/>
      <c r="D29" s="2"/>
      <c r="E29" s="2"/>
      <c r="F29" s="2"/>
    </row>
    <row r="30" spans="1:6" x14ac:dyDescent="0.25">
      <c r="A30" s="3" t="s">
        <v>26</v>
      </c>
      <c r="B30" s="2">
        <v>28708.6168</v>
      </c>
      <c r="C30" s="2"/>
      <c r="D30" s="2"/>
      <c r="E30" s="2"/>
      <c r="F30" s="2"/>
    </row>
    <row r="31" spans="1:6" x14ac:dyDescent="0.25">
      <c r="A31" s="3" t="s">
        <v>27</v>
      </c>
      <c r="B31" s="2">
        <v>28933.5815</v>
      </c>
      <c r="C31" s="2"/>
      <c r="D31" s="2"/>
      <c r="E31" s="2"/>
      <c r="F31" s="2"/>
    </row>
    <row r="32" spans="1:6" x14ac:dyDescent="0.25">
      <c r="A32" s="3" t="s">
        <v>28</v>
      </c>
      <c r="B32" s="2">
        <v>28808.244299999998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0.42620000000000002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2.1100000000000001E-2</v>
      </c>
      <c r="C37" s="2"/>
      <c r="D37" s="2"/>
      <c r="E37" s="2"/>
      <c r="F37" s="2"/>
    </row>
    <row r="38" spans="1:6" x14ac:dyDescent="0.25">
      <c r="A38" s="3" t="s">
        <v>32</v>
      </c>
      <c r="B38" s="2">
        <v>3.7100000000000001E-2</v>
      </c>
      <c r="C38" s="2"/>
      <c r="D38" s="2"/>
      <c r="E38" s="2"/>
      <c r="F38" s="2"/>
    </row>
    <row r="39" spans="1:6" x14ac:dyDescent="0.25">
      <c r="A39" s="3" t="s">
        <v>33</v>
      </c>
      <c r="B39" s="2">
        <v>3.61E-2</v>
      </c>
      <c r="C39" s="2"/>
      <c r="D39" s="2"/>
      <c r="E39" s="2"/>
      <c r="F39" s="2"/>
    </row>
    <row r="40" spans="1:6" x14ac:dyDescent="0.25">
      <c r="A40" s="3" t="s">
        <v>34</v>
      </c>
      <c r="B40" s="2">
        <v>-28366.738300000001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14057.429899999999</v>
      </c>
      <c r="C41" s="2"/>
      <c r="D41" s="2"/>
      <c r="E41" s="2"/>
      <c r="F41" s="2"/>
    </row>
    <row r="42" spans="1:6" x14ac:dyDescent="0.25">
      <c r="A42" s="3" t="s">
        <v>36</v>
      </c>
      <c r="B42" s="2">
        <v>56733.476600000002</v>
      </c>
      <c r="C42" s="2"/>
      <c r="D42" s="2"/>
      <c r="E42" s="2"/>
      <c r="F42" s="2"/>
    </row>
    <row r="43" spans="1:6" x14ac:dyDescent="0.25">
      <c r="A43" s="3" t="s">
        <v>37</v>
      </c>
      <c r="B43" s="2">
        <v>57393.405899999998</v>
      </c>
      <c r="C43" s="2"/>
      <c r="D43" s="2"/>
      <c r="E43" s="2"/>
      <c r="F43" s="2"/>
    </row>
    <row r="44" spans="1:6" x14ac:dyDescent="0.25">
      <c r="A44" s="3" t="s">
        <v>38</v>
      </c>
      <c r="B44" s="2">
        <v>57018.441299999999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7310.5187999999998</v>
      </c>
      <c r="C48" s="2">
        <v>224.0701</v>
      </c>
      <c r="D48" s="2">
        <v>0</v>
      </c>
      <c r="E48" s="2">
        <v>0</v>
      </c>
      <c r="F48" s="2">
        <v>7534.5888999999997</v>
      </c>
    </row>
    <row r="49" spans="1:6" x14ac:dyDescent="0.25">
      <c r="A49" s="3" t="s">
        <v>43</v>
      </c>
      <c r="B49" s="2">
        <v>2875.1349</v>
      </c>
      <c r="C49" s="2">
        <v>346.62240000000003</v>
      </c>
      <c r="D49" s="2">
        <v>0</v>
      </c>
      <c r="E49" s="2">
        <v>0</v>
      </c>
      <c r="F49" s="2">
        <v>3221.7572</v>
      </c>
    </row>
    <row r="50" spans="1:6" x14ac:dyDescent="0.25">
      <c r="A50" s="3" t="s">
        <v>44</v>
      </c>
      <c r="B50" s="2">
        <v>1669.2158999999999</v>
      </c>
      <c r="C50" s="2">
        <v>259.01679999999999</v>
      </c>
      <c r="D50" s="2">
        <v>0</v>
      </c>
      <c r="E50" s="2">
        <v>0</v>
      </c>
      <c r="F50" s="2">
        <v>1928.2327</v>
      </c>
    </row>
    <row r="51" spans="1:6" x14ac:dyDescent="0.25">
      <c r="A51" s="3" t="s">
        <v>45</v>
      </c>
      <c r="B51" s="2">
        <v>569.75959999999998</v>
      </c>
      <c r="C51" s="2">
        <v>89.661699999999996</v>
      </c>
      <c r="D51" s="2">
        <v>0</v>
      </c>
      <c r="E51" s="2">
        <v>0</v>
      </c>
      <c r="F51" s="2">
        <v>659.4212</v>
      </c>
    </row>
    <row r="52" spans="1:6" x14ac:dyDescent="0.25">
      <c r="A52" s="3" t="s">
        <v>46</v>
      </c>
      <c r="B52" s="2">
        <v>12424.6291</v>
      </c>
      <c r="C52" s="2">
        <v>919.37090000000001</v>
      </c>
      <c r="D52" s="2">
        <v>0</v>
      </c>
      <c r="E52" s="2">
        <v>0</v>
      </c>
      <c r="F52" s="2">
        <v>13344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4421.9458000000004</v>
      </c>
      <c r="C56" s="2">
        <v>1746.1918000000001</v>
      </c>
      <c r="D56" s="2">
        <v>1008.5323</v>
      </c>
      <c r="E56" s="2">
        <v>357.91899999999998</v>
      </c>
      <c r="F56" s="2">
        <v>7534.5888999999997</v>
      </c>
    </row>
    <row r="57" spans="1:6" x14ac:dyDescent="0.25">
      <c r="A57" s="3" t="s">
        <v>43</v>
      </c>
      <c r="B57" s="2">
        <v>1746.1918000000001</v>
      </c>
      <c r="C57" s="2">
        <v>834.35649999999998</v>
      </c>
      <c r="D57" s="2">
        <v>483.3845</v>
      </c>
      <c r="E57" s="2">
        <v>157.8244</v>
      </c>
      <c r="F57" s="2">
        <v>3221.7572</v>
      </c>
    </row>
    <row r="58" spans="1:6" x14ac:dyDescent="0.25">
      <c r="A58" s="3" t="s">
        <v>44</v>
      </c>
      <c r="B58" s="2">
        <v>1008.5323</v>
      </c>
      <c r="C58" s="2">
        <v>483.3845</v>
      </c>
      <c r="D58" s="2">
        <v>334.15960000000001</v>
      </c>
      <c r="E58" s="2">
        <v>102.1563</v>
      </c>
      <c r="F58" s="2">
        <v>1928.2327</v>
      </c>
    </row>
    <row r="59" spans="1:6" x14ac:dyDescent="0.25">
      <c r="A59" s="3" t="s">
        <v>45</v>
      </c>
      <c r="B59" s="2">
        <v>357.91899999999998</v>
      </c>
      <c r="C59" s="2">
        <v>157.8244</v>
      </c>
      <c r="D59" s="2">
        <v>102.1563</v>
      </c>
      <c r="E59" s="2">
        <v>41.521500000000003</v>
      </c>
      <c r="F59" s="2">
        <v>659.4212</v>
      </c>
    </row>
    <row r="60" spans="1:6" x14ac:dyDescent="0.25">
      <c r="A60" s="3" t="s">
        <v>46</v>
      </c>
      <c r="B60" s="2">
        <v>7534.5888999999997</v>
      </c>
      <c r="C60" s="2">
        <v>3221.7572</v>
      </c>
      <c r="D60" s="2">
        <v>1928.2327</v>
      </c>
      <c r="E60" s="2">
        <v>659.4212</v>
      </c>
      <c r="F60" s="2">
        <v>13344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0.42620000000000002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2.1100000000000001E-2</v>
      </c>
      <c r="C64" s="2"/>
      <c r="D64" s="2"/>
      <c r="E64" s="2"/>
      <c r="F64" s="2"/>
    </row>
    <row r="65" spans="1:6" x14ac:dyDescent="0.25">
      <c r="A65" s="3" t="s">
        <v>32</v>
      </c>
      <c r="B65" s="2">
        <v>3.7100000000000001E-2</v>
      </c>
      <c r="C65" s="2"/>
      <c r="D65" s="2"/>
      <c r="E65" s="2"/>
      <c r="F65" s="2"/>
    </row>
    <row r="66" spans="1:6" x14ac:dyDescent="0.25">
      <c r="A66" s="3" t="s">
        <v>33</v>
      </c>
      <c r="B66" s="2">
        <v>3.61E-2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263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83821</v>
      </c>
      <c r="C79" s="2"/>
      <c r="D79" s="2"/>
      <c r="E79" s="2"/>
      <c r="F79" s="2"/>
    </row>
    <row r="80" spans="1:6" x14ac:dyDescent="0.25">
      <c r="A80" s="3" t="s">
        <v>60</v>
      </c>
      <c r="B80" s="2">
        <v>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13344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630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630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630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628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270</v>
      </c>
      <c r="B140" s="2" t="s">
        <v>94</v>
      </c>
      <c r="C140" s="2">
        <v>10</v>
      </c>
      <c r="D140" s="2"/>
      <c r="E140" s="2"/>
      <c r="F140" s="2"/>
    </row>
    <row r="141" spans="1:6" x14ac:dyDescent="0.25">
      <c r="A141" s="3">
        <v>45</v>
      </c>
      <c r="B141" s="2">
        <v>45</v>
      </c>
      <c r="C141" s="2"/>
      <c r="D141" s="2"/>
      <c r="E141" s="2"/>
      <c r="F141" s="2"/>
    </row>
    <row r="142" spans="1:6" x14ac:dyDescent="0.25">
      <c r="A142" s="3">
        <v>1516</v>
      </c>
      <c r="B142" s="2">
        <v>1516</v>
      </c>
      <c r="C142" s="2"/>
      <c r="D142" s="2"/>
      <c r="E142" s="2"/>
      <c r="F142" s="2"/>
    </row>
    <row r="143" spans="1:6" x14ac:dyDescent="0.25">
      <c r="A143" s="3">
        <v>2728</v>
      </c>
      <c r="B143" s="2">
        <v>2728</v>
      </c>
      <c r="C143" s="2"/>
      <c r="D143" s="2"/>
      <c r="E143" s="2"/>
      <c r="F143" s="2"/>
    </row>
    <row r="144" spans="1:6" x14ac:dyDescent="0.25">
      <c r="A144" s="3">
        <v>6472</v>
      </c>
      <c r="B144" s="2">
        <v>6472</v>
      </c>
      <c r="C144" s="2"/>
      <c r="D144" s="2"/>
      <c r="E144" s="2"/>
      <c r="F144" s="2"/>
    </row>
    <row r="145" spans="1:16" x14ac:dyDescent="0.25">
      <c r="A145" s="3">
        <v>171819</v>
      </c>
      <c r="B145" s="2">
        <v>171819</v>
      </c>
      <c r="C145" s="2"/>
      <c r="D145" s="2"/>
      <c r="E145" s="2"/>
      <c r="F145" s="2"/>
    </row>
    <row r="146" spans="1:16" x14ac:dyDescent="0.25">
      <c r="A146" s="3">
        <v>242526</v>
      </c>
      <c r="B146" s="2">
        <v>242526</v>
      </c>
      <c r="C146" s="2"/>
      <c r="D146" s="2"/>
      <c r="E146" s="2"/>
      <c r="F146" s="2"/>
    </row>
    <row r="147" spans="1:16" x14ac:dyDescent="0.25">
      <c r="A147" s="3">
        <v>606162</v>
      </c>
      <c r="B147" s="2">
        <v>606162</v>
      </c>
      <c r="C147" s="2"/>
      <c r="D147" s="2"/>
      <c r="E147" s="2"/>
      <c r="F147" s="2"/>
    </row>
    <row r="148" spans="1:16" x14ac:dyDescent="0.25">
      <c r="A148" s="3">
        <v>20362122</v>
      </c>
      <c r="B148" s="2">
        <v>20362122</v>
      </c>
      <c r="C148" s="2"/>
      <c r="D148" s="2"/>
      <c r="E148" s="2"/>
      <c r="F148" s="2"/>
    </row>
    <row r="149" spans="1:16" x14ac:dyDescent="0.25">
      <c r="A149" s="5">
        <v>5052000000</v>
      </c>
      <c r="B149" s="4">
        <v>5051525600</v>
      </c>
      <c r="C149" s="2"/>
      <c r="D149" s="2"/>
      <c r="E149" s="2"/>
      <c r="F149" s="2"/>
    </row>
    <row r="150" spans="1:16" x14ac:dyDescent="0.25">
      <c r="A150" s="5">
        <v>293100000000</v>
      </c>
      <c r="B150" s="4">
        <v>293132330000</v>
      </c>
      <c r="C150" s="2"/>
      <c r="D150" s="2"/>
      <c r="E150" s="2"/>
      <c r="F150" s="2"/>
    </row>
    <row r="152" spans="1:16" ht="18.75" x14ac:dyDescent="0.25">
      <c r="A152" s="1" t="s">
        <v>101</v>
      </c>
    </row>
    <row r="154" spans="1:16" x14ac:dyDescent="0.25">
      <c r="A154" s="3" t="s">
        <v>102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28.5" x14ac:dyDescent="0.25">
      <c r="A155" s="3" t="s">
        <v>103</v>
      </c>
      <c r="B155" s="3" t="s">
        <v>42</v>
      </c>
      <c r="C155" s="3" t="s">
        <v>104</v>
      </c>
      <c r="D155" s="3" t="s">
        <v>121</v>
      </c>
      <c r="E155" s="3" t="s">
        <v>43</v>
      </c>
      <c r="F155" s="3" t="s">
        <v>104</v>
      </c>
      <c r="G155" s="3" t="s">
        <v>121</v>
      </c>
      <c r="H155" s="3" t="s">
        <v>44</v>
      </c>
      <c r="I155" s="3" t="s">
        <v>104</v>
      </c>
      <c r="J155" s="3" t="s">
        <v>121</v>
      </c>
      <c r="K155" s="3" t="s">
        <v>45</v>
      </c>
      <c r="L155" s="3" t="s">
        <v>104</v>
      </c>
      <c r="M155" s="3" t="s">
        <v>121</v>
      </c>
      <c r="N155" s="3" t="s">
        <v>105</v>
      </c>
      <c r="O155" s="3" t="s">
        <v>9</v>
      </c>
      <c r="P155" s="2"/>
    </row>
    <row r="156" spans="1:16" x14ac:dyDescent="0.25">
      <c r="A156" s="3"/>
      <c r="B156" s="2">
        <v>1.1681999999999999</v>
      </c>
      <c r="C156" s="2">
        <v>9.1700000000000004E-2</v>
      </c>
      <c r="D156" s="2">
        <v>12.741899999999999</v>
      </c>
      <c r="E156" s="2">
        <v>0.1701</v>
      </c>
      <c r="F156" s="2">
        <v>0.1111</v>
      </c>
      <c r="G156" s="2">
        <v>1.5306999999999999</v>
      </c>
      <c r="H156" s="2">
        <v>-0.2651</v>
      </c>
      <c r="I156" s="2">
        <v>0.1502</v>
      </c>
      <c r="J156" s="2">
        <v>-1.7645999999999999</v>
      </c>
      <c r="K156" s="2">
        <v>-1.0731999999999999</v>
      </c>
      <c r="L156" s="2">
        <v>0.15870000000000001</v>
      </c>
      <c r="M156" s="2">
        <v>-6.7607999999999997</v>
      </c>
      <c r="N156" s="2">
        <v>167.98429999999999</v>
      </c>
      <c r="O156" s="4">
        <v>3.5E-36</v>
      </c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28.5" x14ac:dyDescent="0.25">
      <c r="A158" s="3" t="s">
        <v>106</v>
      </c>
      <c r="B158" s="3" t="s">
        <v>42</v>
      </c>
      <c r="C158" s="3" t="s">
        <v>104</v>
      </c>
      <c r="D158" s="3" t="s">
        <v>121</v>
      </c>
      <c r="E158" s="3" t="s">
        <v>43</v>
      </c>
      <c r="F158" s="3" t="s">
        <v>104</v>
      </c>
      <c r="G158" s="3" t="s">
        <v>121</v>
      </c>
      <c r="H158" s="3" t="s">
        <v>44</v>
      </c>
      <c r="I158" s="3" t="s">
        <v>104</v>
      </c>
      <c r="J158" s="3" t="s">
        <v>121</v>
      </c>
      <c r="K158" s="3" t="s">
        <v>45</v>
      </c>
      <c r="L158" s="3" t="s">
        <v>104</v>
      </c>
      <c r="M158" s="3" t="s">
        <v>121</v>
      </c>
      <c r="N158" s="3" t="s">
        <v>105</v>
      </c>
      <c r="O158" s="3" t="s">
        <v>9</v>
      </c>
      <c r="P158" s="2"/>
    </row>
    <row r="159" spans="1:16" x14ac:dyDescent="0.25">
      <c r="A159" s="3" t="s">
        <v>270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3">
        <v>45</v>
      </c>
      <c r="B160" s="2">
        <v>-1.0845</v>
      </c>
      <c r="C160" s="2">
        <v>0.31330000000000002</v>
      </c>
      <c r="D160" s="2">
        <v>-3.4620000000000002</v>
      </c>
      <c r="E160" s="2">
        <v>0.34989999999999999</v>
      </c>
      <c r="F160" s="2">
        <v>0.2656</v>
      </c>
      <c r="G160" s="2">
        <v>1.3170999999999999</v>
      </c>
      <c r="H160" s="2">
        <v>0.49370000000000003</v>
      </c>
      <c r="I160" s="2">
        <v>0.34379999999999999</v>
      </c>
      <c r="J160" s="2">
        <v>1.4359</v>
      </c>
      <c r="K160" s="2">
        <v>0.24099999999999999</v>
      </c>
      <c r="L160" s="2">
        <v>0.32150000000000001</v>
      </c>
      <c r="M160" s="2">
        <v>0.74960000000000004</v>
      </c>
      <c r="N160" s="2">
        <v>41.845199999999998</v>
      </c>
      <c r="O160" s="2">
        <v>3.4000000000000002E-2</v>
      </c>
      <c r="P160" s="2"/>
    </row>
    <row r="161" spans="1:16" x14ac:dyDescent="0.25">
      <c r="A161" s="3">
        <v>1516</v>
      </c>
      <c r="B161" s="2">
        <v>0.36380000000000001</v>
      </c>
      <c r="C161" s="2">
        <v>0.1706</v>
      </c>
      <c r="D161" s="2">
        <v>2.1331000000000002</v>
      </c>
      <c r="E161" s="2">
        <v>-0.1978</v>
      </c>
      <c r="F161" s="2">
        <v>0.2409</v>
      </c>
      <c r="G161" s="2">
        <v>-0.82089999999999996</v>
      </c>
      <c r="H161" s="2">
        <v>-8.7400000000000005E-2</v>
      </c>
      <c r="I161" s="2">
        <v>0.26800000000000002</v>
      </c>
      <c r="J161" s="2">
        <v>-0.3261</v>
      </c>
      <c r="K161" s="2">
        <v>-7.8600000000000003E-2</v>
      </c>
      <c r="L161" s="2">
        <v>0.3105</v>
      </c>
      <c r="M161" s="2">
        <v>-0.25330000000000003</v>
      </c>
      <c r="N161" s="2"/>
      <c r="O161" s="2"/>
      <c r="P161" s="2"/>
    </row>
    <row r="162" spans="1:16" x14ac:dyDescent="0.25">
      <c r="A162" s="3">
        <v>2728</v>
      </c>
      <c r="B162" s="2">
        <v>0.4471</v>
      </c>
      <c r="C162" s="2">
        <v>0.3891</v>
      </c>
      <c r="D162" s="2">
        <v>1.149</v>
      </c>
      <c r="E162" s="2">
        <v>-0.21229999999999999</v>
      </c>
      <c r="F162" s="2">
        <v>0.45590000000000003</v>
      </c>
      <c r="G162" s="2">
        <v>-0.4657</v>
      </c>
      <c r="H162" s="2">
        <v>-0.70489999999999997</v>
      </c>
      <c r="I162" s="2">
        <v>0.86480000000000001</v>
      </c>
      <c r="J162" s="2">
        <v>-0.81510000000000005</v>
      </c>
      <c r="K162" s="2">
        <v>0.47010000000000002</v>
      </c>
      <c r="L162" s="2">
        <v>0.64670000000000005</v>
      </c>
      <c r="M162" s="2">
        <v>0.72689999999999999</v>
      </c>
      <c r="N162" s="2"/>
      <c r="O162" s="2"/>
      <c r="P162" s="2"/>
    </row>
    <row r="163" spans="1:16" x14ac:dyDescent="0.25">
      <c r="A163" s="3">
        <v>6472</v>
      </c>
      <c r="B163" s="2">
        <v>-0.5917</v>
      </c>
      <c r="C163" s="2">
        <v>0.34410000000000002</v>
      </c>
      <c r="D163" s="2">
        <v>-1.7195</v>
      </c>
      <c r="E163" s="2">
        <v>-8.14E-2</v>
      </c>
      <c r="F163" s="2">
        <v>0.39550000000000002</v>
      </c>
      <c r="G163" s="2">
        <v>-0.20569999999999999</v>
      </c>
      <c r="H163" s="2">
        <v>0.58830000000000005</v>
      </c>
      <c r="I163" s="2">
        <v>0.41749999999999998</v>
      </c>
      <c r="J163" s="2">
        <v>1.4092</v>
      </c>
      <c r="K163" s="2">
        <v>8.4699999999999998E-2</v>
      </c>
      <c r="L163" s="2">
        <v>0.45900000000000002</v>
      </c>
      <c r="M163" s="2">
        <v>0.18459999999999999</v>
      </c>
      <c r="N163" s="2"/>
      <c r="O163" s="2"/>
      <c r="P163" s="2"/>
    </row>
    <row r="164" spans="1:16" x14ac:dyDescent="0.25">
      <c r="A164" s="3">
        <v>171819</v>
      </c>
      <c r="B164" s="2">
        <v>0.17249999999999999</v>
      </c>
      <c r="C164" s="2">
        <v>0.22420000000000001</v>
      </c>
      <c r="D164" s="2">
        <v>0.76949999999999996</v>
      </c>
      <c r="E164" s="2">
        <v>0.1542</v>
      </c>
      <c r="F164" s="2">
        <v>0.30549999999999999</v>
      </c>
      <c r="G164" s="2">
        <v>0.50470000000000004</v>
      </c>
      <c r="H164" s="2">
        <v>-0.5655</v>
      </c>
      <c r="I164" s="2">
        <v>0.32100000000000001</v>
      </c>
      <c r="J164" s="2">
        <v>-1.7618</v>
      </c>
      <c r="K164" s="2">
        <v>0.23880000000000001</v>
      </c>
      <c r="L164" s="2">
        <v>0.43859999999999999</v>
      </c>
      <c r="M164" s="2">
        <v>0.5444</v>
      </c>
      <c r="N164" s="2"/>
      <c r="O164" s="2"/>
      <c r="P164" s="2"/>
    </row>
    <row r="165" spans="1:16" x14ac:dyDescent="0.25">
      <c r="A165" s="3">
        <v>242526</v>
      </c>
      <c r="B165" s="2">
        <v>0.17119999999999999</v>
      </c>
      <c r="C165" s="2">
        <v>0.25330000000000003</v>
      </c>
      <c r="D165" s="2">
        <v>0.67589999999999995</v>
      </c>
      <c r="E165" s="2">
        <v>8.5500000000000007E-2</v>
      </c>
      <c r="F165" s="2">
        <v>0.27139999999999997</v>
      </c>
      <c r="G165" s="2">
        <v>0.315</v>
      </c>
      <c r="H165" s="2">
        <v>0.1452</v>
      </c>
      <c r="I165" s="2">
        <v>0.37390000000000001</v>
      </c>
      <c r="J165" s="2">
        <v>0.38829999999999998</v>
      </c>
      <c r="K165" s="2">
        <v>-0.40189999999999998</v>
      </c>
      <c r="L165" s="2">
        <v>0.4456</v>
      </c>
      <c r="M165" s="2">
        <v>-0.90190000000000003</v>
      </c>
      <c r="N165" s="2"/>
      <c r="O165" s="2"/>
      <c r="P165" s="2"/>
    </row>
    <row r="166" spans="1:16" x14ac:dyDescent="0.25">
      <c r="A166" s="3">
        <v>606162</v>
      </c>
      <c r="B166" s="2">
        <v>-4.9399999999999999E-2</v>
      </c>
      <c r="C166" s="2">
        <v>0.29920000000000002</v>
      </c>
      <c r="D166" s="2">
        <v>-0.16520000000000001</v>
      </c>
      <c r="E166" s="2">
        <v>-0.17760000000000001</v>
      </c>
      <c r="F166" s="2">
        <v>0.38669999999999999</v>
      </c>
      <c r="G166" s="2">
        <v>-0.45939999999999998</v>
      </c>
      <c r="H166" s="2">
        <v>-0.38490000000000002</v>
      </c>
      <c r="I166" s="2">
        <v>0.39150000000000001</v>
      </c>
      <c r="J166" s="2">
        <v>-0.98319999999999996</v>
      </c>
      <c r="K166" s="2">
        <v>0.61199999999999999</v>
      </c>
      <c r="L166" s="2">
        <v>0.57640000000000002</v>
      </c>
      <c r="M166" s="2">
        <v>1.0618000000000001</v>
      </c>
      <c r="N166" s="2"/>
      <c r="O166" s="2"/>
      <c r="P166" s="2"/>
    </row>
    <row r="167" spans="1:16" x14ac:dyDescent="0.25">
      <c r="A167" s="3">
        <v>20362122</v>
      </c>
      <c r="B167" s="2">
        <v>0.51149999999999995</v>
      </c>
      <c r="C167" s="2">
        <v>0.30209999999999998</v>
      </c>
      <c r="D167" s="2">
        <v>1.6935</v>
      </c>
      <c r="E167" s="2">
        <v>2.3999999999999998E-3</v>
      </c>
      <c r="F167" s="2">
        <v>0.41289999999999999</v>
      </c>
      <c r="G167" s="2">
        <v>5.8999999999999999E-3</v>
      </c>
      <c r="H167" s="2">
        <v>-0.10050000000000001</v>
      </c>
      <c r="I167" s="2">
        <v>0.55420000000000003</v>
      </c>
      <c r="J167" s="2">
        <v>-0.18140000000000001</v>
      </c>
      <c r="K167" s="2">
        <v>-0.41339999999999999</v>
      </c>
      <c r="L167" s="2">
        <v>0.58089999999999997</v>
      </c>
      <c r="M167" s="2">
        <v>-0.7117</v>
      </c>
      <c r="N167" s="2"/>
      <c r="O167" s="2"/>
      <c r="P167" s="2"/>
    </row>
    <row r="168" spans="1:16" x14ac:dyDescent="0.25">
      <c r="A168" s="5">
        <v>5052000000</v>
      </c>
      <c r="B168" s="2">
        <v>9.7500000000000003E-2</v>
      </c>
      <c r="C168" s="2">
        <v>0.1431</v>
      </c>
      <c r="D168" s="2">
        <v>0.68110000000000004</v>
      </c>
      <c r="E168" s="2">
        <v>0.40129999999999999</v>
      </c>
      <c r="F168" s="2">
        <v>0.16500000000000001</v>
      </c>
      <c r="G168" s="2">
        <v>2.4321999999999999</v>
      </c>
      <c r="H168" s="2">
        <v>4.4400000000000002E-2</v>
      </c>
      <c r="I168" s="2">
        <v>0.22140000000000001</v>
      </c>
      <c r="J168" s="2">
        <v>0.2006</v>
      </c>
      <c r="K168" s="2">
        <v>-0.54320000000000002</v>
      </c>
      <c r="L168" s="2">
        <v>0.28499999999999998</v>
      </c>
      <c r="M168" s="2">
        <v>-1.9060999999999999</v>
      </c>
      <c r="N168" s="2"/>
      <c r="O168" s="2"/>
      <c r="P168" s="2"/>
    </row>
    <row r="169" spans="1:16" x14ac:dyDescent="0.25">
      <c r="A169" s="5">
        <v>293100000000</v>
      </c>
      <c r="B169" s="2">
        <v>-3.7999999999999999E-2</v>
      </c>
      <c r="C169" s="2">
        <v>0.26090000000000002</v>
      </c>
      <c r="D169" s="2">
        <v>-0.14580000000000001</v>
      </c>
      <c r="E169" s="2">
        <v>-0.3241</v>
      </c>
      <c r="F169" s="2">
        <v>0.3387</v>
      </c>
      <c r="G169" s="2">
        <v>-0.95689999999999997</v>
      </c>
      <c r="H169" s="2">
        <v>0.57169999999999999</v>
      </c>
      <c r="I169" s="2">
        <v>0.37009999999999998</v>
      </c>
      <c r="J169" s="2">
        <v>1.5445</v>
      </c>
      <c r="K169" s="2">
        <v>-0.20949999999999999</v>
      </c>
      <c r="L169" s="2">
        <v>0.48159999999999997</v>
      </c>
      <c r="M169" s="2">
        <v>-0.435</v>
      </c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2" spans="1:16" ht="18.75" x14ac:dyDescent="0.25">
      <c r="A172" s="1" t="s">
        <v>107</v>
      </c>
    </row>
    <row r="174" spans="1:16" x14ac:dyDescent="0.25">
      <c r="A174" s="3" t="s">
        <v>102</v>
      </c>
      <c r="B174" s="3"/>
      <c r="C174" s="3"/>
      <c r="D174" s="3" t="s">
        <v>105</v>
      </c>
      <c r="E174" s="3" t="s">
        <v>108</v>
      </c>
      <c r="F174" s="3" t="s">
        <v>9</v>
      </c>
    </row>
    <row r="175" spans="1:16" x14ac:dyDescent="0.25">
      <c r="A175" s="3" t="s">
        <v>103</v>
      </c>
      <c r="B175" s="2"/>
      <c r="C175" s="2"/>
      <c r="D175" s="2"/>
      <c r="E175" s="2"/>
      <c r="F175" s="2"/>
    </row>
    <row r="176" spans="1:16" x14ac:dyDescent="0.25">
      <c r="A176" s="3" t="s">
        <v>109</v>
      </c>
      <c r="B176" s="3">
        <v>1</v>
      </c>
      <c r="C176" s="3">
        <v>2</v>
      </c>
      <c r="D176" s="2">
        <v>55.354700000000001</v>
      </c>
      <c r="E176" s="2">
        <v>1</v>
      </c>
      <c r="F176" s="4">
        <v>1E-13</v>
      </c>
    </row>
    <row r="177" spans="1:9" x14ac:dyDescent="0.25">
      <c r="A177" s="3" t="s">
        <v>109</v>
      </c>
      <c r="B177" s="3">
        <v>1</v>
      </c>
      <c r="C177" s="3">
        <v>3</v>
      </c>
      <c r="D177" s="2">
        <v>52.035699999999999</v>
      </c>
      <c r="E177" s="2">
        <v>1</v>
      </c>
      <c r="F177" s="4">
        <v>5.4999999999999998E-13</v>
      </c>
    </row>
    <row r="178" spans="1:9" x14ac:dyDescent="0.25">
      <c r="A178" s="3" t="s">
        <v>109</v>
      </c>
      <c r="B178" s="3">
        <v>1</v>
      </c>
      <c r="C178" s="3">
        <v>4</v>
      </c>
      <c r="D178" s="2">
        <v>112.4926</v>
      </c>
      <c r="E178" s="2">
        <v>1</v>
      </c>
      <c r="F178" s="4">
        <v>2.8000000000000001E-26</v>
      </c>
    </row>
    <row r="179" spans="1:9" x14ac:dyDescent="0.25">
      <c r="A179" s="3" t="s">
        <v>109</v>
      </c>
      <c r="B179" s="3">
        <v>2</v>
      </c>
      <c r="C179" s="3">
        <v>3</v>
      </c>
      <c r="D179" s="2">
        <v>4.0057999999999998</v>
      </c>
      <c r="E179" s="2">
        <v>1</v>
      </c>
      <c r="F179" s="2">
        <v>4.4999999999999998E-2</v>
      </c>
    </row>
    <row r="180" spans="1:9" x14ac:dyDescent="0.25">
      <c r="A180" s="3" t="s">
        <v>109</v>
      </c>
      <c r="B180" s="3">
        <v>2</v>
      </c>
      <c r="C180" s="3">
        <v>4</v>
      </c>
      <c r="D180" s="2">
        <v>29.371600000000001</v>
      </c>
      <c r="E180" s="2">
        <v>1</v>
      </c>
      <c r="F180" s="4">
        <v>5.9999999999999995E-8</v>
      </c>
    </row>
    <row r="181" spans="1:9" x14ac:dyDescent="0.25">
      <c r="A181" s="3" t="s">
        <v>109</v>
      </c>
      <c r="B181" s="3">
        <v>3</v>
      </c>
      <c r="C181" s="3">
        <v>4</v>
      </c>
      <c r="D181" s="2">
        <v>9.0684000000000005</v>
      </c>
      <c r="E181" s="2">
        <v>1</v>
      </c>
      <c r="F181" s="2">
        <v>2.5999999999999999E-3</v>
      </c>
    </row>
    <row r="182" spans="1:9" x14ac:dyDescent="0.25">
      <c r="A182" s="3" t="s">
        <v>270</v>
      </c>
      <c r="B182" s="2"/>
      <c r="C182" s="2"/>
      <c r="D182" s="2"/>
      <c r="E182" s="2"/>
      <c r="F182" s="2"/>
    </row>
    <row r="183" spans="1:9" x14ac:dyDescent="0.25">
      <c r="A183" s="3" t="s">
        <v>109</v>
      </c>
      <c r="B183" s="3">
        <v>1</v>
      </c>
      <c r="C183" s="3">
        <v>2</v>
      </c>
      <c r="D183" s="2">
        <v>22.207799999999999</v>
      </c>
      <c r="E183" s="2">
        <v>9</v>
      </c>
      <c r="F183" s="2">
        <v>8.2000000000000007E-3</v>
      </c>
    </row>
    <row r="184" spans="1:9" x14ac:dyDescent="0.25">
      <c r="A184" s="3" t="s">
        <v>109</v>
      </c>
      <c r="B184" s="3">
        <v>1</v>
      </c>
      <c r="C184" s="3">
        <v>3</v>
      </c>
      <c r="D184" s="2">
        <v>19.401499999999999</v>
      </c>
      <c r="E184" s="2">
        <v>9</v>
      </c>
      <c r="F184" s="2">
        <v>2.1999999999999999E-2</v>
      </c>
    </row>
    <row r="185" spans="1:9" x14ac:dyDescent="0.25">
      <c r="A185" s="3" t="s">
        <v>109</v>
      </c>
      <c r="B185" s="3">
        <v>1</v>
      </c>
      <c r="C185" s="3">
        <v>4</v>
      </c>
      <c r="D185" s="2">
        <v>14.1092</v>
      </c>
      <c r="E185" s="2">
        <v>9</v>
      </c>
      <c r="F185" s="2">
        <v>0.12</v>
      </c>
    </row>
    <row r="186" spans="1:9" x14ac:dyDescent="0.25">
      <c r="A186" s="3" t="s">
        <v>109</v>
      </c>
      <c r="B186" s="3">
        <v>2</v>
      </c>
      <c r="C186" s="3">
        <v>3</v>
      </c>
      <c r="D186" s="2">
        <v>7.5434999999999999</v>
      </c>
      <c r="E186" s="2">
        <v>9</v>
      </c>
      <c r="F186" s="2">
        <v>0.57999999999999996</v>
      </c>
    </row>
    <row r="187" spans="1:9" x14ac:dyDescent="0.25">
      <c r="A187" s="3" t="s">
        <v>109</v>
      </c>
      <c r="B187" s="3">
        <v>2</v>
      </c>
      <c r="C187" s="3">
        <v>4</v>
      </c>
      <c r="D187" s="2">
        <v>7.4782999999999999</v>
      </c>
      <c r="E187" s="2">
        <v>9</v>
      </c>
      <c r="F187" s="2">
        <v>0.59</v>
      </c>
    </row>
    <row r="188" spans="1:9" x14ac:dyDescent="0.25">
      <c r="A188" s="3" t="s">
        <v>109</v>
      </c>
      <c r="B188" s="3">
        <v>3</v>
      </c>
      <c r="C188" s="3">
        <v>4</v>
      </c>
      <c r="D188" s="2">
        <v>7.0411000000000001</v>
      </c>
      <c r="E188" s="2">
        <v>9</v>
      </c>
      <c r="F188" s="2">
        <v>0.63</v>
      </c>
    </row>
    <row r="190" spans="1:9" ht="18.75" x14ac:dyDescent="0.25">
      <c r="A190" s="1" t="s">
        <v>110</v>
      </c>
    </row>
    <row r="192" spans="1:9" ht="28.5" x14ac:dyDescent="0.25">
      <c r="A192" s="2"/>
      <c r="B192" s="3" t="s">
        <v>42</v>
      </c>
      <c r="C192" s="3" t="s">
        <v>104</v>
      </c>
      <c r="D192" s="3" t="s">
        <v>43</v>
      </c>
      <c r="E192" s="3" t="s">
        <v>104</v>
      </c>
      <c r="F192" s="3" t="s">
        <v>44</v>
      </c>
      <c r="G192" s="3" t="s">
        <v>104</v>
      </c>
      <c r="H192" s="3" t="s">
        <v>45</v>
      </c>
      <c r="I192" s="3" t="s">
        <v>104</v>
      </c>
    </row>
    <row r="193" spans="1:9" x14ac:dyDescent="0.25">
      <c r="A193" s="3" t="s">
        <v>111</v>
      </c>
      <c r="B193" s="2">
        <v>0.56459999999999999</v>
      </c>
      <c r="C193" s="2">
        <v>2.0299999999999999E-2</v>
      </c>
      <c r="D193" s="2">
        <v>0.2414</v>
      </c>
      <c r="E193" s="2">
        <v>1.67E-2</v>
      </c>
      <c r="F193" s="2">
        <v>0.14449999999999999</v>
      </c>
      <c r="G193" s="2">
        <v>1.7000000000000001E-2</v>
      </c>
      <c r="H193" s="2">
        <v>4.9399999999999999E-2</v>
      </c>
      <c r="I193" s="2">
        <v>8.6999999999999994E-3</v>
      </c>
    </row>
    <row r="194" spans="1:9" x14ac:dyDescent="0.25">
      <c r="A194" s="3" t="s">
        <v>106</v>
      </c>
      <c r="B194" s="2"/>
      <c r="C194" s="2"/>
      <c r="D194" s="2"/>
      <c r="E194" s="2"/>
      <c r="F194" s="2"/>
      <c r="G194" s="2"/>
      <c r="H194" s="2"/>
      <c r="I194" s="2"/>
    </row>
    <row r="195" spans="1:9" x14ac:dyDescent="0.25">
      <c r="A195" s="3" t="s">
        <v>270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>
        <v>45</v>
      </c>
      <c r="B196" s="2">
        <v>2.9700000000000001E-2</v>
      </c>
      <c r="C196" s="2" t="s">
        <v>11</v>
      </c>
      <c r="D196" s="2">
        <v>0.1076</v>
      </c>
      <c r="E196" s="2" t="s">
        <v>11</v>
      </c>
      <c r="F196" s="2">
        <v>0.1343</v>
      </c>
      <c r="G196" s="2" t="s">
        <v>11</v>
      </c>
      <c r="H196" s="2">
        <v>0.13600000000000001</v>
      </c>
      <c r="I196" s="2" t="s">
        <v>11</v>
      </c>
    </row>
    <row r="197" spans="1:9" x14ac:dyDescent="0.25">
      <c r="A197" s="3">
        <v>1516</v>
      </c>
      <c r="B197" s="2">
        <v>0.10199999999999999</v>
      </c>
      <c r="C197" s="2" t="s">
        <v>11</v>
      </c>
      <c r="D197" s="2">
        <v>5.0099999999999999E-2</v>
      </c>
      <c r="E197" s="2" t="s">
        <v>11</v>
      </c>
      <c r="F197" s="2">
        <v>6.0499999999999998E-2</v>
      </c>
      <c r="G197" s="2" t="s">
        <v>11</v>
      </c>
      <c r="H197" s="2">
        <v>7.9600000000000004E-2</v>
      </c>
      <c r="I197" s="2" t="s">
        <v>11</v>
      </c>
    </row>
    <row r="198" spans="1:9" x14ac:dyDescent="0.25">
      <c r="A198" s="3">
        <v>2728</v>
      </c>
      <c r="B198" s="2">
        <v>6.0999999999999999E-2</v>
      </c>
      <c r="C198" s="2" t="s">
        <v>11</v>
      </c>
      <c r="D198" s="2">
        <v>2.7199999999999998E-2</v>
      </c>
      <c r="E198" s="2" t="s">
        <v>11</v>
      </c>
      <c r="F198" s="2">
        <v>1.7999999999999999E-2</v>
      </c>
      <c r="G198" s="2" t="s">
        <v>11</v>
      </c>
      <c r="H198" s="2">
        <v>7.5800000000000006E-2</v>
      </c>
      <c r="I198" s="2" t="s">
        <v>11</v>
      </c>
    </row>
    <row r="199" spans="1:9" x14ac:dyDescent="0.25">
      <c r="A199" s="3">
        <v>6472</v>
      </c>
      <c r="B199" s="2">
        <v>3.0300000000000001E-2</v>
      </c>
      <c r="C199" s="2" t="s">
        <v>11</v>
      </c>
      <c r="D199" s="2">
        <v>4.36E-2</v>
      </c>
      <c r="E199" s="2" t="s">
        <v>11</v>
      </c>
      <c r="F199" s="2">
        <v>9.1999999999999998E-2</v>
      </c>
      <c r="G199" s="2" t="s">
        <v>11</v>
      </c>
      <c r="H199" s="2">
        <v>7.2499999999999995E-2</v>
      </c>
      <c r="I199" s="2" t="s">
        <v>11</v>
      </c>
    </row>
    <row r="200" spans="1:9" x14ac:dyDescent="0.25">
      <c r="A200" s="3">
        <v>171819</v>
      </c>
      <c r="B200" s="2">
        <v>5.8500000000000003E-2</v>
      </c>
      <c r="C200" s="2" t="s">
        <v>11</v>
      </c>
      <c r="D200" s="2">
        <v>4.9500000000000002E-2</v>
      </c>
      <c r="E200" s="2" t="s">
        <v>11</v>
      </c>
      <c r="F200" s="2">
        <v>2.6100000000000002E-2</v>
      </c>
      <c r="G200" s="2" t="s">
        <v>11</v>
      </c>
      <c r="H200" s="2">
        <v>7.5899999999999995E-2</v>
      </c>
      <c r="I200" s="2" t="s">
        <v>11</v>
      </c>
    </row>
    <row r="201" spans="1:9" x14ac:dyDescent="0.25">
      <c r="A201" s="3">
        <v>242526</v>
      </c>
      <c r="B201" s="2">
        <v>8.6300000000000002E-2</v>
      </c>
      <c r="C201" s="2" t="s">
        <v>11</v>
      </c>
      <c r="D201" s="2">
        <v>6.83E-2</v>
      </c>
      <c r="E201" s="2" t="s">
        <v>11</v>
      </c>
      <c r="F201" s="2">
        <v>7.8399999999999997E-2</v>
      </c>
      <c r="G201" s="2" t="s">
        <v>11</v>
      </c>
      <c r="H201" s="2">
        <v>5.91E-2</v>
      </c>
      <c r="I201" s="2" t="s">
        <v>11</v>
      </c>
    </row>
    <row r="202" spans="1:9" x14ac:dyDescent="0.25">
      <c r="A202" s="3">
        <v>606162</v>
      </c>
      <c r="B202" s="2">
        <v>4.4699999999999997E-2</v>
      </c>
      <c r="C202" s="2" t="s">
        <v>11</v>
      </c>
      <c r="D202" s="2">
        <v>3.39E-2</v>
      </c>
      <c r="E202" s="2" t="s">
        <v>11</v>
      </c>
      <c r="F202" s="2">
        <v>2.98E-2</v>
      </c>
      <c r="G202" s="2" t="s">
        <v>11</v>
      </c>
      <c r="H202" s="2">
        <v>0.1053</v>
      </c>
      <c r="I202" s="2" t="s">
        <v>11</v>
      </c>
    </row>
    <row r="203" spans="1:9" x14ac:dyDescent="0.25">
      <c r="A203" s="3">
        <v>20362122</v>
      </c>
      <c r="B203" s="2">
        <v>4.53E-2</v>
      </c>
      <c r="C203" s="2" t="s">
        <v>11</v>
      </c>
      <c r="D203" s="2">
        <v>2.35E-2</v>
      </c>
      <c r="E203" s="2" t="s">
        <v>11</v>
      </c>
      <c r="F203" s="2">
        <v>2.29E-2</v>
      </c>
      <c r="G203" s="2" t="s">
        <v>11</v>
      </c>
      <c r="H203" s="2">
        <v>2.18E-2</v>
      </c>
      <c r="I203" s="2" t="s">
        <v>11</v>
      </c>
    </row>
    <row r="204" spans="1:9" x14ac:dyDescent="0.25">
      <c r="A204" s="5">
        <v>5052000000</v>
      </c>
      <c r="B204" s="2">
        <v>0.47139999999999999</v>
      </c>
      <c r="C204" s="2" t="s">
        <v>11</v>
      </c>
      <c r="D204" s="2">
        <v>0.55059999999999998</v>
      </c>
      <c r="E204" s="2" t="s">
        <v>11</v>
      </c>
      <c r="F204" s="2">
        <v>0.41670000000000001</v>
      </c>
      <c r="G204" s="2" t="s">
        <v>11</v>
      </c>
      <c r="H204" s="2">
        <v>0.30170000000000002</v>
      </c>
      <c r="I204" s="2" t="s">
        <v>11</v>
      </c>
    </row>
    <row r="205" spans="1:9" x14ac:dyDescent="0.25">
      <c r="A205" s="5">
        <v>293100000000</v>
      </c>
      <c r="B205" s="2">
        <v>7.0800000000000002E-2</v>
      </c>
      <c r="C205" s="2" t="s">
        <v>11</v>
      </c>
      <c r="D205" s="2">
        <v>4.58E-2</v>
      </c>
      <c r="E205" s="2" t="s">
        <v>11</v>
      </c>
      <c r="F205" s="2">
        <v>0.12139999999999999</v>
      </c>
      <c r="G205" s="2" t="s">
        <v>11</v>
      </c>
      <c r="H205" s="2">
        <v>7.2400000000000006E-2</v>
      </c>
      <c r="I205" s="2" t="s">
        <v>11</v>
      </c>
    </row>
    <row r="207" spans="1:9" ht="18.75" x14ac:dyDescent="0.25">
      <c r="A207" s="1" t="s">
        <v>112</v>
      </c>
    </row>
    <row r="209" spans="1:5" ht="28.5" x14ac:dyDescent="0.25">
      <c r="A209" s="2"/>
      <c r="B209" s="3" t="s">
        <v>42</v>
      </c>
      <c r="C209" s="3" t="s">
        <v>43</v>
      </c>
      <c r="D209" s="3" t="s">
        <v>44</v>
      </c>
      <c r="E209" s="3" t="s">
        <v>45</v>
      </c>
    </row>
    <row r="210" spans="1:5" x14ac:dyDescent="0.25">
      <c r="A210" s="3" t="s">
        <v>113</v>
      </c>
      <c r="B210" s="2">
        <v>0.56459999999999999</v>
      </c>
      <c r="C210" s="2">
        <v>0.2414</v>
      </c>
      <c r="D210" s="2">
        <v>0.14449999999999999</v>
      </c>
      <c r="E210" s="2">
        <v>4.9399999999999999E-2</v>
      </c>
    </row>
    <row r="211" spans="1:5" x14ac:dyDescent="0.25">
      <c r="A211" s="3" t="s">
        <v>106</v>
      </c>
      <c r="B211" s="2"/>
      <c r="C211" s="2"/>
      <c r="D211" s="2"/>
      <c r="E211" s="2"/>
    </row>
    <row r="212" spans="1:5" x14ac:dyDescent="0.25">
      <c r="A212" s="3" t="s">
        <v>270</v>
      </c>
      <c r="B212" s="2"/>
      <c r="C212" s="2"/>
      <c r="D212" s="2"/>
      <c r="E212" s="2"/>
    </row>
    <row r="213" spans="1:5" x14ac:dyDescent="0.25">
      <c r="A213" s="3">
        <v>45</v>
      </c>
      <c r="B213" s="2">
        <v>0.2437</v>
      </c>
      <c r="C213" s="2">
        <v>0.377</v>
      </c>
      <c r="D213" s="2">
        <v>0.28170000000000001</v>
      </c>
      <c r="E213" s="2">
        <v>9.7500000000000003E-2</v>
      </c>
    </row>
    <row r="214" spans="1:5" x14ac:dyDescent="0.25">
      <c r="A214" s="3">
        <v>1516</v>
      </c>
      <c r="B214" s="2">
        <v>0.69910000000000005</v>
      </c>
      <c r="C214" s="2">
        <v>0.1469</v>
      </c>
      <c r="D214" s="2">
        <v>0.1062</v>
      </c>
      <c r="E214" s="2">
        <v>4.7699999999999999E-2</v>
      </c>
    </row>
    <row r="215" spans="1:5" x14ac:dyDescent="0.25">
      <c r="A215" s="3">
        <v>2728</v>
      </c>
      <c r="B215" s="2">
        <v>0.72740000000000005</v>
      </c>
      <c r="C215" s="2">
        <v>0.1386</v>
      </c>
      <c r="D215" s="2">
        <v>5.4800000000000001E-2</v>
      </c>
      <c r="E215" s="2">
        <v>7.9100000000000004E-2</v>
      </c>
    </row>
    <row r="216" spans="1:5" x14ac:dyDescent="0.25">
      <c r="A216" s="3">
        <v>6472</v>
      </c>
      <c r="B216" s="2">
        <v>0.38469999999999999</v>
      </c>
      <c r="C216" s="2">
        <v>0.23619999999999999</v>
      </c>
      <c r="D216" s="2">
        <v>0.29859999999999998</v>
      </c>
      <c r="E216" s="2">
        <v>8.0399999999999999E-2</v>
      </c>
    </row>
    <row r="217" spans="1:5" x14ac:dyDescent="0.25">
      <c r="A217" s="3">
        <v>171819</v>
      </c>
      <c r="B217" s="2">
        <v>0.62909999999999999</v>
      </c>
      <c r="C217" s="2">
        <v>0.22770000000000001</v>
      </c>
      <c r="D217" s="2">
        <v>7.17E-2</v>
      </c>
      <c r="E217" s="2">
        <v>7.1499999999999994E-2</v>
      </c>
    </row>
    <row r="218" spans="1:5" x14ac:dyDescent="0.25">
      <c r="A218" s="3">
        <v>242526</v>
      </c>
      <c r="B218" s="2">
        <v>0.61329999999999996</v>
      </c>
      <c r="C218" s="2">
        <v>0.20749999999999999</v>
      </c>
      <c r="D218" s="2">
        <v>0.14249999999999999</v>
      </c>
      <c r="E218" s="2">
        <v>3.6799999999999999E-2</v>
      </c>
    </row>
    <row r="219" spans="1:5" x14ac:dyDescent="0.25">
      <c r="A219" s="3">
        <v>606162</v>
      </c>
      <c r="B219" s="2">
        <v>0.58799999999999997</v>
      </c>
      <c r="C219" s="2">
        <v>0.19059999999999999</v>
      </c>
      <c r="D219" s="2">
        <v>0.1003</v>
      </c>
      <c r="E219" s="2">
        <v>0.1211</v>
      </c>
    </row>
    <row r="220" spans="1:5" x14ac:dyDescent="0.25">
      <c r="A220" s="3">
        <v>20362122</v>
      </c>
      <c r="B220" s="2">
        <v>0.71789999999999998</v>
      </c>
      <c r="C220" s="2">
        <v>0.159</v>
      </c>
      <c r="D220" s="2">
        <v>9.2799999999999994E-2</v>
      </c>
      <c r="E220" s="2">
        <v>3.0300000000000001E-2</v>
      </c>
    </row>
    <row r="221" spans="1:5" x14ac:dyDescent="0.25">
      <c r="A221" s="5">
        <v>5052000000</v>
      </c>
      <c r="B221" s="2">
        <v>0.56130000000000002</v>
      </c>
      <c r="C221" s="2">
        <v>0.28029999999999999</v>
      </c>
      <c r="D221" s="2">
        <v>0.127</v>
      </c>
      <c r="E221" s="2">
        <v>3.1399999999999997E-2</v>
      </c>
    </row>
    <row r="222" spans="1:5" x14ac:dyDescent="0.25">
      <c r="A222" s="5">
        <v>293100000000</v>
      </c>
      <c r="B222" s="2">
        <v>0.55389999999999995</v>
      </c>
      <c r="C222" s="2">
        <v>0.15340000000000001</v>
      </c>
      <c r="D222" s="2">
        <v>0.24310000000000001</v>
      </c>
      <c r="E222" s="2">
        <v>4.9599999999999998E-2</v>
      </c>
    </row>
    <row r="224" spans="1:5" ht="18.75" x14ac:dyDescent="0.25">
      <c r="A224" s="1" t="s">
        <v>114</v>
      </c>
    </row>
    <row r="226" spans="1:9" x14ac:dyDescent="0.25">
      <c r="A226" s="2"/>
      <c r="B226" s="24" t="s">
        <v>109</v>
      </c>
      <c r="C226" s="25"/>
      <c r="D226" s="25"/>
      <c r="E226" s="25"/>
      <c r="F226" s="25"/>
      <c r="G226" s="25"/>
      <c r="H226" s="25"/>
      <c r="I226" s="26"/>
    </row>
    <row r="227" spans="1:9" x14ac:dyDescent="0.25">
      <c r="A227" s="3" t="s">
        <v>270</v>
      </c>
      <c r="B227" s="3">
        <v>1</v>
      </c>
      <c r="C227" s="3" t="s">
        <v>104</v>
      </c>
      <c r="D227" s="3">
        <v>2</v>
      </c>
      <c r="E227" s="3" t="s">
        <v>104</v>
      </c>
      <c r="F227" s="3">
        <v>3</v>
      </c>
      <c r="G227" s="3" t="s">
        <v>104</v>
      </c>
      <c r="H227" s="3">
        <v>4</v>
      </c>
      <c r="I227" s="3" t="s">
        <v>104</v>
      </c>
    </row>
    <row r="228" spans="1:9" x14ac:dyDescent="0.25">
      <c r="A228" s="3">
        <v>45</v>
      </c>
      <c r="B228" s="2">
        <v>0.2437</v>
      </c>
      <c r="C228" s="2">
        <v>8.3000000000000004E-2</v>
      </c>
      <c r="D228" s="2">
        <v>0.377</v>
      </c>
      <c r="E228" s="2">
        <v>8.6900000000000005E-2</v>
      </c>
      <c r="F228" s="2">
        <v>0.28170000000000001</v>
      </c>
      <c r="G228" s="2">
        <v>9.4600000000000004E-2</v>
      </c>
      <c r="H228" s="2">
        <v>9.7500000000000003E-2</v>
      </c>
      <c r="I228" s="2">
        <v>3.6700000000000003E-2</v>
      </c>
    </row>
    <row r="229" spans="1:9" x14ac:dyDescent="0.25">
      <c r="A229" s="3">
        <v>1516</v>
      </c>
      <c r="B229" s="2">
        <v>0.69910000000000005</v>
      </c>
      <c r="C229" s="2">
        <v>4.3999999999999997E-2</v>
      </c>
      <c r="D229" s="2">
        <v>0.1469</v>
      </c>
      <c r="E229" s="2">
        <v>3.6700000000000003E-2</v>
      </c>
      <c r="F229" s="2">
        <v>0.1062</v>
      </c>
      <c r="G229" s="2">
        <v>2.8799999999999999E-2</v>
      </c>
      <c r="H229" s="2">
        <v>4.7699999999999999E-2</v>
      </c>
      <c r="I229" s="2">
        <v>1.77E-2</v>
      </c>
    </row>
    <row r="230" spans="1:9" x14ac:dyDescent="0.25">
      <c r="A230" s="3">
        <v>2728</v>
      </c>
      <c r="B230" s="2">
        <v>0.72740000000000005</v>
      </c>
      <c r="C230" s="2">
        <v>8.9800000000000005E-2</v>
      </c>
      <c r="D230" s="2">
        <v>0.1386</v>
      </c>
      <c r="E230" s="2">
        <v>5.3400000000000003E-2</v>
      </c>
      <c r="F230" s="2">
        <v>5.4800000000000001E-2</v>
      </c>
      <c r="G230" s="2">
        <v>6.5000000000000002E-2</v>
      </c>
      <c r="H230" s="2">
        <v>7.9100000000000004E-2</v>
      </c>
      <c r="I230" s="2">
        <v>6.3E-2</v>
      </c>
    </row>
    <row r="231" spans="1:9" x14ac:dyDescent="0.25">
      <c r="A231" s="3">
        <v>6472</v>
      </c>
      <c r="B231" s="2">
        <v>0.38469999999999999</v>
      </c>
      <c r="C231" s="2">
        <v>0.1178</v>
      </c>
      <c r="D231" s="2">
        <v>0.23619999999999999</v>
      </c>
      <c r="E231" s="2">
        <v>9.9500000000000005E-2</v>
      </c>
      <c r="F231" s="2">
        <v>0.29859999999999998</v>
      </c>
      <c r="G231" s="2">
        <v>0.12379999999999999</v>
      </c>
      <c r="H231" s="2">
        <v>8.0399999999999999E-2</v>
      </c>
      <c r="I231" s="2">
        <v>4.7899999999999998E-2</v>
      </c>
    </row>
    <row r="232" spans="1:9" x14ac:dyDescent="0.25">
      <c r="A232" s="3">
        <v>171819</v>
      </c>
      <c r="B232" s="2">
        <v>0.62909999999999999</v>
      </c>
      <c r="C232" s="2">
        <v>6.8099999999999994E-2</v>
      </c>
      <c r="D232" s="2">
        <v>0.22770000000000001</v>
      </c>
      <c r="E232" s="2">
        <v>6.5500000000000003E-2</v>
      </c>
      <c r="F232" s="2">
        <v>7.17E-2</v>
      </c>
      <c r="G232" s="2">
        <v>2.58E-2</v>
      </c>
      <c r="H232" s="2">
        <v>7.1499999999999994E-2</v>
      </c>
      <c r="I232" s="2">
        <v>4.0099999999999997E-2</v>
      </c>
    </row>
    <row r="233" spans="1:9" x14ac:dyDescent="0.25">
      <c r="A233" s="3">
        <v>242526</v>
      </c>
      <c r="B233" s="2">
        <v>0.61329999999999996</v>
      </c>
      <c r="C233" s="2">
        <v>7.4800000000000005E-2</v>
      </c>
      <c r="D233" s="2">
        <v>0.20749999999999999</v>
      </c>
      <c r="E233" s="2">
        <v>5.4300000000000001E-2</v>
      </c>
      <c r="F233" s="2">
        <v>0.14249999999999999</v>
      </c>
      <c r="G233" s="2">
        <v>5.9499999999999997E-2</v>
      </c>
      <c r="H233" s="2">
        <v>3.6799999999999999E-2</v>
      </c>
      <c r="I233" s="2">
        <v>2.1999999999999999E-2</v>
      </c>
    </row>
    <row r="234" spans="1:9" x14ac:dyDescent="0.25">
      <c r="A234" s="3">
        <v>606162</v>
      </c>
      <c r="B234" s="2">
        <v>0.58799999999999997</v>
      </c>
      <c r="C234" s="2">
        <v>0.1009</v>
      </c>
      <c r="D234" s="2">
        <v>0.19059999999999999</v>
      </c>
      <c r="E234" s="2">
        <v>7.7399999999999997E-2</v>
      </c>
      <c r="F234" s="2">
        <v>0.1003</v>
      </c>
      <c r="G234" s="2">
        <v>4.4699999999999997E-2</v>
      </c>
      <c r="H234" s="2">
        <v>0.1211</v>
      </c>
      <c r="I234" s="2">
        <v>8.7400000000000005E-2</v>
      </c>
    </row>
    <row r="235" spans="1:9" x14ac:dyDescent="0.25">
      <c r="A235" s="3">
        <v>20362122</v>
      </c>
      <c r="B235" s="2">
        <v>0.71789999999999998</v>
      </c>
      <c r="C235" s="2">
        <v>7.9299999999999995E-2</v>
      </c>
      <c r="D235" s="2">
        <v>0.159</v>
      </c>
      <c r="E235" s="2">
        <v>6.5199999999999994E-2</v>
      </c>
      <c r="F235" s="2">
        <v>9.2799999999999994E-2</v>
      </c>
      <c r="G235" s="2">
        <v>6.3399999999999998E-2</v>
      </c>
      <c r="H235" s="2">
        <v>3.0300000000000001E-2</v>
      </c>
      <c r="I235" s="2">
        <v>2.3599999999999999E-2</v>
      </c>
    </row>
    <row r="236" spans="1:9" x14ac:dyDescent="0.25">
      <c r="A236" s="5">
        <v>5052000000</v>
      </c>
      <c r="B236" s="2">
        <v>0.56130000000000002</v>
      </c>
      <c r="C236" s="2">
        <v>3.09E-2</v>
      </c>
      <c r="D236" s="2">
        <v>0.28029999999999999</v>
      </c>
      <c r="E236" s="2">
        <v>2.63E-2</v>
      </c>
      <c r="F236" s="2">
        <v>0.127</v>
      </c>
      <c r="G236" s="2">
        <v>2.4500000000000001E-2</v>
      </c>
      <c r="H236" s="2">
        <v>3.1399999999999997E-2</v>
      </c>
      <c r="I236" s="2">
        <v>1.06E-2</v>
      </c>
    </row>
    <row r="237" spans="1:9" x14ac:dyDescent="0.25">
      <c r="A237" s="5">
        <v>293100000000</v>
      </c>
      <c r="B237" s="2">
        <v>0.55389999999999995</v>
      </c>
      <c r="C237" s="2">
        <v>9.01E-2</v>
      </c>
      <c r="D237" s="2">
        <v>0.15340000000000001</v>
      </c>
      <c r="E237" s="2">
        <v>5.5199999999999999E-2</v>
      </c>
      <c r="F237" s="2">
        <v>0.24310000000000001</v>
      </c>
      <c r="G237" s="2">
        <v>8.7999999999999995E-2</v>
      </c>
      <c r="H237" s="2">
        <v>4.9599999999999998E-2</v>
      </c>
      <c r="I237" s="2">
        <v>3.1600000000000003E-2</v>
      </c>
    </row>
    <row r="238" spans="1:9" x14ac:dyDescent="0.25">
      <c r="A238" s="27"/>
      <c r="B238" s="28"/>
      <c r="C238" s="28"/>
      <c r="D238" s="28"/>
      <c r="E238" s="28"/>
      <c r="F238" s="28"/>
      <c r="G238" s="28"/>
      <c r="H238" s="28"/>
      <c r="I238" s="29"/>
    </row>
    <row r="239" spans="1:9" x14ac:dyDescent="0.25">
      <c r="A239" s="2"/>
      <c r="B239" s="24" t="s">
        <v>115</v>
      </c>
      <c r="C239" s="25"/>
      <c r="D239" s="25"/>
      <c r="E239" s="25"/>
      <c r="F239" s="25"/>
      <c r="G239" s="25"/>
      <c r="H239" s="25"/>
      <c r="I239" s="26"/>
    </row>
    <row r="240" spans="1:9" x14ac:dyDescent="0.25">
      <c r="A240" s="3" t="s">
        <v>109</v>
      </c>
      <c r="B240" s="3" t="s">
        <v>87</v>
      </c>
      <c r="C240" s="3" t="s">
        <v>104</v>
      </c>
      <c r="D240" s="3" t="s">
        <v>89</v>
      </c>
      <c r="E240" s="3" t="s">
        <v>104</v>
      </c>
      <c r="F240" s="3" t="s">
        <v>90</v>
      </c>
      <c r="G240" s="3" t="s">
        <v>104</v>
      </c>
      <c r="H240" s="3" t="s">
        <v>91</v>
      </c>
      <c r="I240" s="3" t="s">
        <v>104</v>
      </c>
    </row>
    <row r="241" spans="1:9" x14ac:dyDescent="0.25">
      <c r="A241" s="3">
        <v>1</v>
      </c>
      <c r="B241" s="2">
        <v>0.88849999999999996</v>
      </c>
      <c r="C241" s="2" t="s">
        <v>11</v>
      </c>
      <c r="D241" s="2">
        <v>4.9000000000000002E-2</v>
      </c>
      <c r="E241" s="2" t="s">
        <v>11</v>
      </c>
      <c r="F241" s="2">
        <v>5.8200000000000002E-2</v>
      </c>
      <c r="G241" s="2" t="s">
        <v>11</v>
      </c>
      <c r="H241" s="2">
        <v>4.3E-3</v>
      </c>
      <c r="I241" s="2" t="s">
        <v>11</v>
      </c>
    </row>
    <row r="242" spans="1:9" x14ac:dyDescent="0.25">
      <c r="A242" s="3">
        <v>2</v>
      </c>
      <c r="B242" s="2">
        <v>0.1145</v>
      </c>
      <c r="C242" s="2" t="s">
        <v>11</v>
      </c>
      <c r="D242" s="2">
        <v>0.82469999999999999</v>
      </c>
      <c r="E242" s="2" t="s">
        <v>11</v>
      </c>
      <c r="F242" s="2">
        <v>4.9799999999999997E-2</v>
      </c>
      <c r="G242" s="2" t="s">
        <v>11</v>
      </c>
      <c r="H242" s="2">
        <v>1.0999999999999999E-2</v>
      </c>
      <c r="I242" s="2" t="s">
        <v>11</v>
      </c>
    </row>
    <row r="243" spans="1:9" x14ac:dyDescent="0.25">
      <c r="A243" s="3">
        <v>3</v>
      </c>
      <c r="B243" s="2">
        <v>0.2276</v>
      </c>
      <c r="C243" s="2" t="s">
        <v>11</v>
      </c>
      <c r="D243" s="2">
        <v>8.3199999999999996E-2</v>
      </c>
      <c r="E243" s="2" t="s">
        <v>11</v>
      </c>
      <c r="F243" s="2">
        <v>0.68710000000000004</v>
      </c>
      <c r="G243" s="2" t="s">
        <v>11</v>
      </c>
      <c r="H243" s="2">
        <v>2.2000000000000001E-3</v>
      </c>
      <c r="I243" s="2" t="s">
        <v>11</v>
      </c>
    </row>
    <row r="244" spans="1:9" x14ac:dyDescent="0.25">
      <c r="A244" s="3">
        <v>4</v>
      </c>
      <c r="B244" s="2">
        <v>4.9000000000000002E-2</v>
      </c>
      <c r="C244" s="2" t="s">
        <v>11</v>
      </c>
      <c r="D244" s="2">
        <v>5.3800000000000001E-2</v>
      </c>
      <c r="E244" s="2" t="s">
        <v>11</v>
      </c>
      <c r="F244" s="2">
        <v>6.4000000000000003E-3</v>
      </c>
      <c r="G244" s="2" t="s">
        <v>11</v>
      </c>
      <c r="H244" s="2">
        <v>0.89080000000000004</v>
      </c>
      <c r="I244" s="2" t="s">
        <v>11</v>
      </c>
    </row>
  </sheetData>
  <mergeCells count="5">
    <mergeCell ref="A3:F3"/>
    <mergeCell ref="B69:F69"/>
    <mergeCell ref="B226:I226"/>
    <mergeCell ref="A238:I238"/>
    <mergeCell ref="B239:I239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P483"/>
  <sheetViews>
    <sheetView topLeftCell="C208" workbookViewId="0"/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192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13356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12.632</v>
      </c>
      <c r="C7" s="2"/>
      <c r="D7" s="2"/>
      <c r="E7" s="2"/>
      <c r="F7" s="2"/>
    </row>
    <row r="8" spans="1:6" x14ac:dyDescent="0.25">
      <c r="A8" s="3" t="s">
        <v>4</v>
      </c>
      <c r="B8" s="2">
        <v>12.632</v>
      </c>
      <c r="C8" s="2"/>
      <c r="D8" s="2"/>
      <c r="E8" s="2"/>
      <c r="F8" s="2"/>
    </row>
    <row r="9" spans="1:6" x14ac:dyDescent="0.25">
      <c r="A9" s="3" t="s">
        <v>5</v>
      </c>
      <c r="B9" s="2">
        <v>450501</v>
      </c>
      <c r="C9" s="2"/>
      <c r="D9" s="2"/>
      <c r="E9" s="2"/>
      <c r="F9" s="2"/>
    </row>
    <row r="10" spans="1:6" x14ac:dyDescent="0.25">
      <c r="A10" s="3" t="s">
        <v>6</v>
      </c>
      <c r="B10" s="2">
        <v>450501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765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4768.0213999999996</v>
      </c>
      <c r="C14" s="4" t="s">
        <v>193</v>
      </c>
      <c r="D14" s="2"/>
      <c r="E14" s="2"/>
      <c r="F14" s="2"/>
    </row>
    <row r="15" spans="1:6" x14ac:dyDescent="0.25">
      <c r="A15" s="3" t="s">
        <v>12</v>
      </c>
      <c r="B15" s="2">
        <v>5923.9144999999999</v>
      </c>
      <c r="C15" s="4" t="s">
        <v>194</v>
      </c>
      <c r="D15" s="2"/>
      <c r="E15" s="2"/>
      <c r="F15" s="2"/>
    </row>
    <row r="16" spans="1:6" x14ac:dyDescent="0.25">
      <c r="A16" s="3" t="s">
        <v>13</v>
      </c>
      <c r="B16" s="2">
        <v>5193.2692999999999</v>
      </c>
      <c r="C16" s="4" t="s">
        <v>195</v>
      </c>
      <c r="D16" s="2"/>
      <c r="E16" s="2"/>
      <c r="F16" s="2"/>
    </row>
    <row r="17" spans="1:6" x14ac:dyDescent="0.25">
      <c r="A17" s="3" t="s">
        <v>14</v>
      </c>
      <c r="B17" s="2">
        <v>-2499.2651000000001</v>
      </c>
      <c r="C17" s="2"/>
      <c r="D17" s="2"/>
      <c r="E17" s="2"/>
      <c r="F17" s="2"/>
    </row>
    <row r="18" spans="1:6" x14ac:dyDescent="0.25">
      <c r="A18" s="3" t="s">
        <v>15</v>
      </c>
      <c r="B18" s="2">
        <v>3238.0214000000001</v>
      </c>
      <c r="C18" s="2"/>
      <c r="D18" s="2"/>
      <c r="E18" s="2"/>
      <c r="F18" s="2"/>
    </row>
    <row r="19" spans="1:6" x14ac:dyDescent="0.25">
      <c r="A19" s="3" t="s">
        <v>16</v>
      </c>
      <c r="B19" s="2">
        <v>2473.0214000000001</v>
      </c>
      <c r="C19" s="2"/>
      <c r="D19" s="2"/>
      <c r="E19" s="2"/>
      <c r="F19" s="2"/>
    </row>
    <row r="20" spans="1:6" x14ac:dyDescent="0.25">
      <c r="A20" s="3" t="s">
        <v>17</v>
      </c>
      <c r="B20" s="2">
        <v>-3264.2651000000001</v>
      </c>
      <c r="C20" s="2"/>
      <c r="D20" s="2"/>
      <c r="E20" s="2"/>
      <c r="F20" s="2"/>
    </row>
    <row r="21" spans="1:6" x14ac:dyDescent="0.25">
      <c r="A21" s="3" t="s">
        <v>18</v>
      </c>
      <c r="B21" s="2">
        <v>-68.168499999999995</v>
      </c>
      <c r="C21" s="2"/>
      <c r="D21" s="2"/>
      <c r="E21" s="2"/>
      <c r="F21" s="2"/>
    </row>
    <row r="22" spans="1:6" x14ac:dyDescent="0.25">
      <c r="A22" s="3" t="s">
        <v>19</v>
      </c>
      <c r="B22" s="2">
        <v>0.19450000000000001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-14557.5905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-14557.5905</v>
      </c>
      <c r="C27" s="2"/>
      <c r="D27" s="2"/>
      <c r="E27" s="2"/>
      <c r="F27" s="2"/>
    </row>
    <row r="28" spans="1:6" x14ac:dyDescent="0.25">
      <c r="A28" s="3" t="s">
        <v>24</v>
      </c>
      <c r="B28" s="2">
        <v>29172.1793</v>
      </c>
      <c r="C28" s="2"/>
      <c r="D28" s="2"/>
      <c r="E28" s="2"/>
      <c r="F28" s="2"/>
    </row>
    <row r="29" spans="1:6" x14ac:dyDescent="0.25">
      <c r="A29" s="3" t="s">
        <v>25</v>
      </c>
      <c r="B29" s="2">
        <v>29127.180899999999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29133.180899999999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29178.1793</v>
      </c>
      <c r="C31" s="2"/>
      <c r="D31" s="2"/>
      <c r="E31" s="2"/>
      <c r="F31" s="2"/>
    </row>
    <row r="32" spans="1:6" x14ac:dyDescent="0.25">
      <c r="A32" s="3" t="s">
        <v>28</v>
      </c>
      <c r="B32" s="2">
        <v>29153.111799999999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0.43540000000000001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5.8999999999999999E-3</v>
      </c>
      <c r="C38" s="2"/>
      <c r="D38" s="2"/>
      <c r="E38" s="2"/>
      <c r="F38" s="2"/>
    </row>
    <row r="39" spans="1:6" x14ac:dyDescent="0.25">
      <c r="A39" s="3" t="s">
        <v>33</v>
      </c>
      <c r="B39" s="2">
        <v>6.7999999999999996E-3</v>
      </c>
      <c r="C39" s="2"/>
      <c r="D39" s="2"/>
      <c r="E39" s="2"/>
      <c r="F39" s="2"/>
    </row>
    <row r="40" spans="1:6" x14ac:dyDescent="0.25">
      <c r="A40" s="3" t="s">
        <v>34</v>
      </c>
      <c r="B40" s="2">
        <v>-29084.182700000001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14526.592199999999</v>
      </c>
      <c r="C41" s="2"/>
      <c r="D41" s="2"/>
      <c r="E41" s="2"/>
      <c r="F41" s="2"/>
    </row>
    <row r="42" spans="1:6" x14ac:dyDescent="0.25">
      <c r="A42" s="3" t="s">
        <v>36</v>
      </c>
      <c r="B42" s="2">
        <v>58168.365299999998</v>
      </c>
      <c r="C42" s="2"/>
      <c r="D42" s="2"/>
      <c r="E42" s="2"/>
      <c r="F42" s="2"/>
    </row>
    <row r="43" spans="1:6" x14ac:dyDescent="0.25">
      <c r="A43" s="3" t="s">
        <v>37</v>
      </c>
      <c r="B43" s="2">
        <v>58300.362000000001</v>
      </c>
      <c r="C43" s="2"/>
      <c r="D43" s="2"/>
      <c r="E43" s="2"/>
      <c r="F43" s="2"/>
    </row>
    <row r="44" spans="1:6" x14ac:dyDescent="0.25">
      <c r="A44" s="3" t="s">
        <v>38</v>
      </c>
      <c r="B44" s="2">
        <v>58225.363599999997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7540.8203000000003</v>
      </c>
      <c r="C48" s="2">
        <v>0</v>
      </c>
      <c r="D48" s="2">
        <v>0</v>
      </c>
      <c r="E48" s="2">
        <v>0</v>
      </c>
      <c r="F48" s="2">
        <v>7540.8203000000003</v>
      </c>
    </row>
    <row r="49" spans="1:6" x14ac:dyDescent="0.25">
      <c r="A49" s="3" t="s">
        <v>43</v>
      </c>
      <c r="B49" s="2">
        <v>3224.2336</v>
      </c>
      <c r="C49" s="2">
        <v>0</v>
      </c>
      <c r="D49" s="2">
        <v>0</v>
      </c>
      <c r="E49" s="2">
        <v>0</v>
      </c>
      <c r="F49" s="2">
        <v>3224.2336</v>
      </c>
    </row>
    <row r="50" spans="1:6" x14ac:dyDescent="0.25">
      <c r="A50" s="3" t="s">
        <v>44</v>
      </c>
      <c r="B50" s="2">
        <v>1931.0644</v>
      </c>
      <c r="C50" s="2">
        <v>0</v>
      </c>
      <c r="D50" s="2">
        <v>0</v>
      </c>
      <c r="E50" s="2">
        <v>0</v>
      </c>
      <c r="F50" s="2">
        <v>1931.0644</v>
      </c>
    </row>
    <row r="51" spans="1:6" x14ac:dyDescent="0.25">
      <c r="A51" s="3" t="s">
        <v>45</v>
      </c>
      <c r="B51" s="2">
        <v>659.88170000000002</v>
      </c>
      <c r="C51" s="2">
        <v>0</v>
      </c>
      <c r="D51" s="2">
        <v>0</v>
      </c>
      <c r="E51" s="2">
        <v>0</v>
      </c>
      <c r="F51" s="2">
        <v>659.88170000000002</v>
      </c>
    </row>
    <row r="52" spans="1:6" x14ac:dyDescent="0.25">
      <c r="A52" s="3" t="s">
        <v>46</v>
      </c>
      <c r="B52" s="2">
        <v>13356</v>
      </c>
      <c r="C52" s="2">
        <v>0</v>
      </c>
      <c r="D52" s="2">
        <v>0</v>
      </c>
      <c r="E52" s="2">
        <v>0</v>
      </c>
      <c r="F52" s="2">
        <v>13356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4297.1423000000004</v>
      </c>
      <c r="C56" s="2">
        <v>1800.1003000000001</v>
      </c>
      <c r="D56" s="2">
        <v>1079.4133999999999</v>
      </c>
      <c r="E56" s="2">
        <v>364.1644</v>
      </c>
      <c r="F56" s="2">
        <v>7540.8203000000003</v>
      </c>
    </row>
    <row r="57" spans="1:6" x14ac:dyDescent="0.25">
      <c r="A57" s="3" t="s">
        <v>43</v>
      </c>
      <c r="B57" s="2">
        <v>1800.1003000000001</v>
      </c>
      <c r="C57" s="2">
        <v>788.77560000000005</v>
      </c>
      <c r="D57" s="2">
        <v>471.75290000000001</v>
      </c>
      <c r="E57" s="2">
        <v>163.60480000000001</v>
      </c>
      <c r="F57" s="2">
        <v>3224.2336</v>
      </c>
    </row>
    <row r="58" spans="1:6" x14ac:dyDescent="0.25">
      <c r="A58" s="3" t="s">
        <v>44</v>
      </c>
      <c r="B58" s="2">
        <v>1079.4133999999999</v>
      </c>
      <c r="C58" s="2">
        <v>471.75290000000001</v>
      </c>
      <c r="D58" s="2">
        <v>282.18950000000001</v>
      </c>
      <c r="E58" s="2">
        <v>97.708699999999993</v>
      </c>
      <c r="F58" s="2">
        <v>1931.0644</v>
      </c>
    </row>
    <row r="59" spans="1:6" x14ac:dyDescent="0.25">
      <c r="A59" s="3" t="s">
        <v>45</v>
      </c>
      <c r="B59" s="2">
        <v>364.1644</v>
      </c>
      <c r="C59" s="2">
        <v>163.60480000000001</v>
      </c>
      <c r="D59" s="2">
        <v>97.708699999999993</v>
      </c>
      <c r="E59" s="2">
        <v>34.4039</v>
      </c>
      <c r="F59" s="2">
        <v>659.88170000000002</v>
      </c>
    </row>
    <row r="60" spans="1:6" x14ac:dyDescent="0.25">
      <c r="A60" s="3" t="s">
        <v>46</v>
      </c>
      <c r="B60" s="2">
        <v>7540.8203000000003</v>
      </c>
      <c r="C60" s="2">
        <v>3224.2336</v>
      </c>
      <c r="D60" s="2">
        <v>1931.0644</v>
      </c>
      <c r="E60" s="2">
        <v>659.88170000000002</v>
      </c>
      <c r="F60" s="2">
        <v>13356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0.43540000000000001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5.8999999999999999E-3</v>
      </c>
      <c r="C65" s="2"/>
      <c r="D65" s="2"/>
      <c r="E65" s="2"/>
      <c r="F65" s="2"/>
    </row>
    <row r="66" spans="1:6" x14ac:dyDescent="0.25">
      <c r="A66" s="3" t="s">
        <v>33</v>
      </c>
      <c r="B66" s="2">
        <v>6.7999999999999996E-3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450501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13356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196</v>
      </c>
      <c r="B140" s="2" t="s">
        <v>123</v>
      </c>
      <c r="C140" s="2">
        <v>257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0.04</v>
      </c>
      <c r="B142" s="2">
        <v>3.9999999000000001E-2</v>
      </c>
      <c r="C142" s="2">
        <v>3.9999999000000001E-2</v>
      </c>
      <c r="D142" s="2"/>
      <c r="E142" s="2"/>
      <c r="F142" s="2"/>
    </row>
    <row r="143" spans="1:6" x14ac:dyDescent="0.25">
      <c r="A143" s="3">
        <v>6.6600000000000006E-2</v>
      </c>
      <c r="B143" s="2">
        <v>6.6600002000000005E-2</v>
      </c>
      <c r="C143" s="2">
        <v>6.6600002000000005E-2</v>
      </c>
      <c r="D143" s="2"/>
      <c r="E143" s="2"/>
      <c r="F143" s="2"/>
    </row>
    <row r="144" spans="1:6" x14ac:dyDescent="0.25">
      <c r="A144" s="3">
        <v>0.08</v>
      </c>
      <c r="B144" s="2">
        <v>7.9999998000000003E-2</v>
      </c>
      <c r="C144" s="2">
        <v>7.9999998000000003E-2</v>
      </c>
      <c r="D144" s="2"/>
      <c r="E144" s="2"/>
      <c r="F144" s="2"/>
    </row>
    <row r="145" spans="1:6" x14ac:dyDescent="0.25">
      <c r="A145" s="3">
        <v>0.1066</v>
      </c>
      <c r="B145" s="2">
        <v>0.1066</v>
      </c>
      <c r="C145" s="2">
        <v>0.1066</v>
      </c>
      <c r="D145" s="2"/>
      <c r="E145" s="2"/>
      <c r="F145" s="2"/>
    </row>
    <row r="146" spans="1:6" x14ac:dyDescent="0.25">
      <c r="A146" s="3">
        <v>0.12</v>
      </c>
      <c r="B146" s="2">
        <v>0.12</v>
      </c>
      <c r="C146" s="2">
        <v>0.12</v>
      </c>
      <c r="D146" s="2"/>
      <c r="E146" s="2"/>
      <c r="F146" s="2"/>
    </row>
    <row r="147" spans="1:6" x14ac:dyDescent="0.25">
      <c r="A147" s="3">
        <v>0.13320000000000001</v>
      </c>
      <c r="B147" s="2">
        <v>0.13320000000000001</v>
      </c>
      <c r="C147" s="2">
        <v>0.13320000000000001</v>
      </c>
      <c r="D147" s="2"/>
      <c r="E147" s="2"/>
      <c r="F147" s="2"/>
    </row>
    <row r="148" spans="1:6" x14ac:dyDescent="0.25">
      <c r="A148" s="3">
        <v>0.13339999999999999</v>
      </c>
      <c r="B148" s="2">
        <v>0.13339999</v>
      </c>
      <c r="C148" s="2">
        <v>0.13339999</v>
      </c>
      <c r="D148" s="2"/>
      <c r="E148" s="2"/>
      <c r="F148" s="2"/>
    </row>
    <row r="149" spans="1:6" x14ac:dyDescent="0.25">
      <c r="A149" s="3">
        <v>0.14660000000000001</v>
      </c>
      <c r="B149" s="2">
        <v>0.14660001</v>
      </c>
      <c r="C149" s="2">
        <v>0.14660001</v>
      </c>
      <c r="D149" s="2"/>
      <c r="E149" s="2"/>
      <c r="F149" s="2"/>
    </row>
    <row r="150" spans="1:6" x14ac:dyDescent="0.25">
      <c r="A150" s="3">
        <v>0.16</v>
      </c>
      <c r="B150" s="2">
        <v>0.16</v>
      </c>
      <c r="C150" s="2">
        <v>0.16</v>
      </c>
      <c r="D150" s="2"/>
      <c r="E150" s="2"/>
      <c r="F150" s="2"/>
    </row>
    <row r="151" spans="1:6" x14ac:dyDescent="0.25">
      <c r="A151" s="3" t="s">
        <v>88</v>
      </c>
      <c r="B151" s="2"/>
      <c r="C151" s="2"/>
      <c r="D151" s="2"/>
      <c r="E151" s="2"/>
      <c r="F151" s="2"/>
    </row>
    <row r="152" spans="1:6" x14ac:dyDescent="0.25">
      <c r="A152" s="3">
        <v>0.88</v>
      </c>
      <c r="B152" s="2">
        <v>0.88</v>
      </c>
      <c r="C152" s="2">
        <v>0.88</v>
      </c>
      <c r="D152" s="2"/>
      <c r="E152" s="2"/>
      <c r="F152" s="2"/>
    </row>
    <row r="153" spans="1:6" x14ac:dyDescent="0.25">
      <c r="A153" s="3">
        <v>0.88339999999999996</v>
      </c>
      <c r="B153" s="2">
        <v>0.88340001999999995</v>
      </c>
      <c r="C153" s="2">
        <v>0.88340001999999995</v>
      </c>
      <c r="D153" s="2"/>
      <c r="E153" s="2"/>
      <c r="F153" s="2"/>
    </row>
    <row r="154" spans="1:6" x14ac:dyDescent="0.25">
      <c r="A154" s="3">
        <v>0.89339999999999997</v>
      </c>
      <c r="B154" s="2">
        <v>0.89340001000000002</v>
      </c>
      <c r="C154" s="2">
        <v>0.89340001000000002</v>
      </c>
      <c r="D154" s="2"/>
      <c r="E154" s="2"/>
      <c r="F154" s="2"/>
    </row>
    <row r="155" spans="1:6" x14ac:dyDescent="0.25">
      <c r="A155" s="3">
        <v>0.9</v>
      </c>
      <c r="B155" s="2">
        <v>0.89999998000000003</v>
      </c>
      <c r="C155" s="2">
        <v>0.89999998000000003</v>
      </c>
      <c r="D155" s="2"/>
      <c r="E155" s="2"/>
      <c r="F155" s="2"/>
    </row>
    <row r="156" spans="1:6" x14ac:dyDescent="0.25">
      <c r="A156" s="3">
        <v>0.91</v>
      </c>
      <c r="B156" s="2">
        <v>0.91000002999999996</v>
      </c>
      <c r="C156" s="2">
        <v>0.91000002999999996</v>
      </c>
      <c r="D156" s="2"/>
      <c r="E156" s="2"/>
      <c r="F156" s="2"/>
    </row>
    <row r="157" spans="1:6" x14ac:dyDescent="0.25">
      <c r="A157" s="3">
        <v>0.93340000000000001</v>
      </c>
      <c r="B157" s="2">
        <v>0.93339998000000002</v>
      </c>
      <c r="C157" s="2">
        <v>0.93339998000000002</v>
      </c>
      <c r="D157" s="2"/>
      <c r="E157" s="2"/>
      <c r="F157" s="2"/>
    </row>
    <row r="158" spans="1:6" x14ac:dyDescent="0.25">
      <c r="A158" s="3">
        <v>0.95</v>
      </c>
      <c r="B158" s="2">
        <v>0.94999999000000002</v>
      </c>
      <c r="C158" s="2">
        <v>0.94999999000000002</v>
      </c>
      <c r="D158" s="2"/>
      <c r="E158" s="2"/>
      <c r="F158" s="2"/>
    </row>
    <row r="159" spans="1:6" x14ac:dyDescent="0.25">
      <c r="A159" s="3">
        <v>0.96</v>
      </c>
      <c r="B159" s="2">
        <v>0.95999997999999997</v>
      </c>
      <c r="C159" s="2">
        <v>0.95999997999999997</v>
      </c>
      <c r="D159" s="2"/>
      <c r="E159" s="2"/>
      <c r="F159" s="2"/>
    </row>
    <row r="160" spans="1:6" x14ac:dyDescent="0.25">
      <c r="A160" s="3">
        <v>1</v>
      </c>
      <c r="B160" s="2">
        <v>1</v>
      </c>
      <c r="C160" s="2">
        <v>1</v>
      </c>
      <c r="D160" s="2"/>
      <c r="E160" s="2"/>
      <c r="F160" s="2"/>
    </row>
    <row r="162" spans="1:16" ht="18.75" x14ac:dyDescent="0.25">
      <c r="A162" s="1" t="s">
        <v>101</v>
      </c>
    </row>
    <row r="164" spans="1:16" x14ac:dyDescent="0.25">
      <c r="A164" s="3" t="s">
        <v>102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3" t="s">
        <v>103</v>
      </c>
      <c r="B165" s="3" t="s">
        <v>42</v>
      </c>
      <c r="C165" s="3" t="s">
        <v>104</v>
      </c>
      <c r="D165" s="3" t="s">
        <v>121</v>
      </c>
      <c r="E165" s="3" t="s">
        <v>43</v>
      </c>
      <c r="F165" s="3" t="s">
        <v>104</v>
      </c>
      <c r="G165" s="3" t="s">
        <v>121</v>
      </c>
      <c r="H165" s="3" t="s">
        <v>44</v>
      </c>
      <c r="I165" s="3" t="s">
        <v>104</v>
      </c>
      <c r="J165" s="3" t="s">
        <v>121</v>
      </c>
      <c r="K165" s="3" t="s">
        <v>45</v>
      </c>
      <c r="L165" s="3" t="s">
        <v>104</v>
      </c>
      <c r="M165" s="3" t="s">
        <v>121</v>
      </c>
      <c r="N165" s="3" t="s">
        <v>105</v>
      </c>
      <c r="O165" s="3" t="s">
        <v>9</v>
      </c>
      <c r="P165" s="2"/>
    </row>
    <row r="166" spans="1:16" x14ac:dyDescent="0.25">
      <c r="A166" s="3"/>
      <c r="B166" s="2">
        <v>1.7371000000000001</v>
      </c>
      <c r="C166" s="2">
        <v>0.20860000000000001</v>
      </c>
      <c r="D166" s="2">
        <v>8.3274000000000008</v>
      </c>
      <c r="E166" s="2">
        <v>0.23830000000000001</v>
      </c>
      <c r="F166" s="2">
        <v>0.26640000000000003</v>
      </c>
      <c r="G166" s="2">
        <v>0.89449999999999996</v>
      </c>
      <c r="H166" s="2">
        <v>-0.23480000000000001</v>
      </c>
      <c r="I166" s="2">
        <v>0.3024</v>
      </c>
      <c r="J166" s="2">
        <v>-0.77649999999999997</v>
      </c>
      <c r="K166" s="2">
        <v>-1.7404999999999999</v>
      </c>
      <c r="L166" s="2">
        <v>0.41539999999999999</v>
      </c>
      <c r="M166" s="2">
        <v>-4.1896000000000004</v>
      </c>
      <c r="N166" s="2">
        <v>69.419399999999996</v>
      </c>
      <c r="O166" s="4">
        <v>5.7000000000000003E-15</v>
      </c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3" t="s">
        <v>106</v>
      </c>
      <c r="B168" s="3" t="s">
        <v>42</v>
      </c>
      <c r="C168" s="3" t="s">
        <v>104</v>
      </c>
      <c r="D168" s="3" t="s">
        <v>121</v>
      </c>
      <c r="E168" s="3" t="s">
        <v>43</v>
      </c>
      <c r="F168" s="3" t="s">
        <v>104</v>
      </c>
      <c r="G168" s="3" t="s">
        <v>121</v>
      </c>
      <c r="H168" s="3" t="s">
        <v>44</v>
      </c>
      <c r="I168" s="3" t="s">
        <v>104</v>
      </c>
      <c r="J168" s="3" t="s">
        <v>121</v>
      </c>
      <c r="K168" s="3" t="s">
        <v>45</v>
      </c>
      <c r="L168" s="3" t="s">
        <v>104</v>
      </c>
      <c r="M168" s="3" t="s">
        <v>121</v>
      </c>
      <c r="N168" s="3" t="s">
        <v>105</v>
      </c>
      <c r="O168" s="3" t="s">
        <v>9</v>
      </c>
      <c r="P168" s="2"/>
    </row>
    <row r="169" spans="1:16" x14ac:dyDescent="0.25">
      <c r="A169" s="3" t="s">
        <v>196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>
        <v>-1.0829</v>
      </c>
      <c r="C170" s="2">
        <v>0.36770000000000003</v>
      </c>
      <c r="D170" s="2">
        <v>-2.9453999999999998</v>
      </c>
      <c r="E170" s="2">
        <v>0.14960000000000001</v>
      </c>
      <c r="F170" s="2">
        <v>0.4723</v>
      </c>
      <c r="G170" s="2">
        <v>0.31680000000000003</v>
      </c>
      <c r="H170" s="2">
        <v>7.6999999999999999E-2</v>
      </c>
      <c r="I170" s="2">
        <v>0.52229999999999999</v>
      </c>
      <c r="J170" s="2">
        <v>0.14749999999999999</v>
      </c>
      <c r="K170" s="2">
        <v>0.85619999999999996</v>
      </c>
      <c r="L170" s="2">
        <v>0.68289999999999995</v>
      </c>
      <c r="M170" s="2">
        <v>1.2539</v>
      </c>
      <c r="N170" s="2">
        <v>8.8755000000000006</v>
      </c>
      <c r="O170" s="2">
        <v>3.1E-2</v>
      </c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8.75" x14ac:dyDescent="0.25">
      <c r="A173" s="1" t="s">
        <v>107</v>
      </c>
    </row>
    <row r="175" spans="1:16" x14ac:dyDescent="0.25">
      <c r="A175" s="3" t="s">
        <v>102</v>
      </c>
      <c r="B175" s="3"/>
      <c r="C175" s="3"/>
      <c r="D175" s="3" t="s">
        <v>105</v>
      </c>
      <c r="E175" s="3" t="s">
        <v>108</v>
      </c>
      <c r="F175" s="3" t="s">
        <v>9</v>
      </c>
    </row>
    <row r="176" spans="1:16" x14ac:dyDescent="0.25">
      <c r="A176" s="3" t="s">
        <v>103</v>
      </c>
      <c r="B176" s="2"/>
      <c r="C176" s="2"/>
      <c r="D176" s="2"/>
      <c r="E176" s="2"/>
      <c r="F176" s="2"/>
    </row>
    <row r="177" spans="1:6" x14ac:dyDescent="0.25">
      <c r="A177" s="3" t="s">
        <v>109</v>
      </c>
      <c r="B177" s="3">
        <v>1</v>
      </c>
      <c r="C177" s="3">
        <v>2</v>
      </c>
      <c r="D177" s="2">
        <v>22.1569</v>
      </c>
      <c r="E177" s="2">
        <v>1</v>
      </c>
      <c r="F177" s="4">
        <v>2.5000000000000002E-6</v>
      </c>
    </row>
    <row r="178" spans="1:6" x14ac:dyDescent="0.25">
      <c r="A178" s="3" t="s">
        <v>109</v>
      </c>
      <c r="B178" s="3">
        <v>1</v>
      </c>
      <c r="C178" s="3">
        <v>3</v>
      </c>
      <c r="D178" s="2">
        <v>27.1374</v>
      </c>
      <c r="E178" s="2">
        <v>1</v>
      </c>
      <c r="F178" s="4">
        <v>1.9000000000000001E-7</v>
      </c>
    </row>
    <row r="179" spans="1:6" x14ac:dyDescent="0.25">
      <c r="A179" s="3" t="s">
        <v>109</v>
      </c>
      <c r="B179" s="3">
        <v>1</v>
      </c>
      <c r="C179" s="3">
        <v>4</v>
      </c>
      <c r="D179" s="2">
        <v>39.276299999999999</v>
      </c>
      <c r="E179" s="2">
        <v>1</v>
      </c>
      <c r="F179" s="4">
        <v>3.7000000000000001E-10</v>
      </c>
    </row>
    <row r="180" spans="1:6" x14ac:dyDescent="0.25">
      <c r="A180" s="3" t="s">
        <v>109</v>
      </c>
      <c r="B180" s="3">
        <v>2</v>
      </c>
      <c r="C180" s="3">
        <v>3</v>
      </c>
      <c r="D180" s="2">
        <v>1.1161000000000001</v>
      </c>
      <c r="E180" s="2">
        <v>1</v>
      </c>
      <c r="F180" s="2">
        <v>0.28999999999999998</v>
      </c>
    </row>
    <row r="181" spans="1:6" x14ac:dyDescent="0.25">
      <c r="A181" s="3" t="s">
        <v>109</v>
      </c>
      <c r="B181" s="3">
        <v>2</v>
      </c>
      <c r="C181" s="3">
        <v>4</v>
      </c>
      <c r="D181" s="2">
        <v>10.8643</v>
      </c>
      <c r="E181" s="2">
        <v>1</v>
      </c>
      <c r="F181" s="2">
        <v>9.7999999999999997E-4</v>
      </c>
    </row>
    <row r="182" spans="1:6" x14ac:dyDescent="0.25">
      <c r="A182" s="3" t="s">
        <v>109</v>
      </c>
      <c r="B182" s="3">
        <v>3</v>
      </c>
      <c r="C182" s="3">
        <v>4</v>
      </c>
      <c r="D182" s="2">
        <v>5.6595000000000004</v>
      </c>
      <c r="E182" s="2">
        <v>1</v>
      </c>
      <c r="F182" s="2">
        <v>1.7000000000000001E-2</v>
      </c>
    </row>
    <row r="183" spans="1:6" x14ac:dyDescent="0.25">
      <c r="A183" s="3" t="s">
        <v>196</v>
      </c>
      <c r="B183" s="2"/>
      <c r="C183" s="2"/>
      <c r="D183" s="2"/>
      <c r="E183" s="2"/>
      <c r="F183" s="2"/>
    </row>
    <row r="184" spans="1:6" x14ac:dyDescent="0.25">
      <c r="A184" s="3" t="s">
        <v>109</v>
      </c>
      <c r="B184" s="3">
        <v>1</v>
      </c>
      <c r="C184" s="3">
        <v>2</v>
      </c>
      <c r="D184" s="2">
        <v>4.4268000000000001</v>
      </c>
      <c r="E184" s="2">
        <v>1</v>
      </c>
      <c r="F184" s="2">
        <v>3.5000000000000003E-2</v>
      </c>
    </row>
    <row r="185" spans="1:6" x14ac:dyDescent="0.25">
      <c r="A185" s="3" t="s">
        <v>109</v>
      </c>
      <c r="B185" s="3">
        <v>1</v>
      </c>
      <c r="C185" s="3">
        <v>3</v>
      </c>
      <c r="D185" s="2">
        <v>2.9975000000000001</v>
      </c>
      <c r="E185" s="2">
        <v>1</v>
      </c>
      <c r="F185" s="2">
        <v>8.3000000000000004E-2</v>
      </c>
    </row>
    <row r="186" spans="1:6" x14ac:dyDescent="0.25">
      <c r="A186" s="3" t="s">
        <v>109</v>
      </c>
      <c r="B186" s="3">
        <v>1</v>
      </c>
      <c r="C186" s="3">
        <v>4</v>
      </c>
      <c r="D186" s="2">
        <v>4.4447999999999999</v>
      </c>
      <c r="E186" s="2">
        <v>1</v>
      </c>
      <c r="F186" s="2">
        <v>3.5000000000000003E-2</v>
      </c>
    </row>
    <row r="187" spans="1:6" x14ac:dyDescent="0.25">
      <c r="A187" s="3" t="s">
        <v>109</v>
      </c>
      <c r="B187" s="3">
        <v>2</v>
      </c>
      <c r="C187" s="3">
        <v>3</v>
      </c>
      <c r="D187" s="2">
        <v>8.3000000000000001E-3</v>
      </c>
      <c r="E187" s="2">
        <v>1</v>
      </c>
      <c r="F187" s="2">
        <v>0.93</v>
      </c>
    </row>
    <row r="188" spans="1:6" x14ac:dyDescent="0.25">
      <c r="A188" s="3" t="s">
        <v>109</v>
      </c>
      <c r="B188" s="3">
        <v>2</v>
      </c>
      <c r="C188" s="3">
        <v>4</v>
      </c>
      <c r="D188" s="2">
        <v>0.49359999999999998</v>
      </c>
      <c r="E188" s="2">
        <v>1</v>
      </c>
      <c r="F188" s="2">
        <v>0.48</v>
      </c>
    </row>
    <row r="189" spans="1:6" x14ac:dyDescent="0.25">
      <c r="A189" s="3" t="s">
        <v>109</v>
      </c>
      <c r="B189" s="3">
        <v>3</v>
      </c>
      <c r="C189" s="3">
        <v>4</v>
      </c>
      <c r="D189" s="2">
        <v>0.5494</v>
      </c>
      <c r="E189" s="2">
        <v>1</v>
      </c>
      <c r="F189" s="2">
        <v>0.46</v>
      </c>
    </row>
    <row r="191" spans="1:6" ht="18.75" x14ac:dyDescent="0.25">
      <c r="A191" s="1" t="s">
        <v>110</v>
      </c>
    </row>
    <row r="193" spans="1:9" x14ac:dyDescent="0.25">
      <c r="A193" s="2"/>
      <c r="B193" s="3" t="s">
        <v>42</v>
      </c>
      <c r="C193" s="3" t="s">
        <v>104</v>
      </c>
      <c r="D193" s="3" t="s">
        <v>43</v>
      </c>
      <c r="E193" s="3" t="s">
        <v>104</v>
      </c>
      <c r="F193" s="3" t="s">
        <v>44</v>
      </c>
      <c r="G193" s="3" t="s">
        <v>104</v>
      </c>
      <c r="H193" s="3" t="s">
        <v>45</v>
      </c>
      <c r="I193" s="3" t="s">
        <v>104</v>
      </c>
    </row>
    <row r="194" spans="1:9" x14ac:dyDescent="0.25">
      <c r="A194" s="3" t="s">
        <v>111</v>
      </c>
      <c r="B194" s="2">
        <v>0.56459999999999999</v>
      </c>
      <c r="C194" s="2">
        <v>2.0400000000000001E-2</v>
      </c>
      <c r="D194" s="2">
        <v>0.2414</v>
      </c>
      <c r="E194" s="2">
        <v>1.6899999999999998E-2</v>
      </c>
      <c r="F194" s="2">
        <v>0.14460000000000001</v>
      </c>
      <c r="G194" s="2">
        <v>1.7299999999999999E-2</v>
      </c>
      <c r="H194" s="2">
        <v>4.9399999999999999E-2</v>
      </c>
      <c r="I194" s="2">
        <v>8.8000000000000005E-3</v>
      </c>
    </row>
    <row r="195" spans="1:9" x14ac:dyDescent="0.25">
      <c r="A195" s="3" t="s">
        <v>106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 t="s">
        <v>196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11">
        <v>20455</v>
      </c>
      <c r="B197" s="2">
        <v>0.23089999999999999</v>
      </c>
      <c r="C197" s="2" t="s">
        <v>11</v>
      </c>
      <c r="D197" s="2">
        <v>0.16980000000000001</v>
      </c>
      <c r="E197" s="2" t="s">
        <v>11</v>
      </c>
      <c r="F197" s="2">
        <v>0.1731</v>
      </c>
      <c r="G197" s="2" t="s">
        <v>11</v>
      </c>
      <c r="H197" s="2">
        <v>0.1401</v>
      </c>
      <c r="I197" s="2" t="s">
        <v>11</v>
      </c>
    </row>
    <row r="198" spans="1:9" x14ac:dyDescent="0.25">
      <c r="A198" s="3" t="s">
        <v>197</v>
      </c>
      <c r="B198" s="2">
        <v>0.2208</v>
      </c>
      <c r="C198" s="2" t="s">
        <v>11</v>
      </c>
      <c r="D198" s="2">
        <v>0.19789999999999999</v>
      </c>
      <c r="E198" s="2" t="s">
        <v>11</v>
      </c>
      <c r="F198" s="2">
        <v>0.19950000000000001</v>
      </c>
      <c r="G198" s="2" t="s">
        <v>11</v>
      </c>
      <c r="H198" s="2">
        <v>0.18229999999999999</v>
      </c>
      <c r="I198" s="2" t="s">
        <v>11</v>
      </c>
    </row>
    <row r="199" spans="1:9" x14ac:dyDescent="0.25">
      <c r="A199" s="3" t="s">
        <v>198</v>
      </c>
      <c r="B199" s="2">
        <v>0.20100000000000001</v>
      </c>
      <c r="C199" s="2" t="s">
        <v>11</v>
      </c>
      <c r="D199" s="2">
        <v>0.2024</v>
      </c>
      <c r="E199" s="2" t="s">
        <v>11</v>
      </c>
      <c r="F199" s="2">
        <v>0.2026</v>
      </c>
      <c r="G199" s="2" t="s">
        <v>11</v>
      </c>
      <c r="H199" s="2">
        <v>0.1993</v>
      </c>
      <c r="I199" s="2" t="s">
        <v>11</v>
      </c>
    </row>
    <row r="200" spans="1:9" x14ac:dyDescent="0.25">
      <c r="A200" s="3" t="s">
        <v>199</v>
      </c>
      <c r="B200" s="2">
        <v>0.1822</v>
      </c>
      <c r="C200" s="2" t="s">
        <v>11</v>
      </c>
      <c r="D200" s="2">
        <v>0.2079</v>
      </c>
      <c r="E200" s="2" t="s">
        <v>11</v>
      </c>
      <c r="F200" s="2">
        <v>0.20660000000000001</v>
      </c>
      <c r="G200" s="2" t="s">
        <v>11</v>
      </c>
      <c r="H200" s="2">
        <v>0.21990000000000001</v>
      </c>
      <c r="I200" s="2" t="s">
        <v>11</v>
      </c>
    </row>
    <row r="201" spans="1:9" x14ac:dyDescent="0.25">
      <c r="A201" s="3" t="s">
        <v>200</v>
      </c>
      <c r="B201" s="2">
        <v>0.1651</v>
      </c>
      <c r="C201" s="2" t="s">
        <v>11</v>
      </c>
      <c r="D201" s="2">
        <v>0.22189999999999999</v>
      </c>
      <c r="E201" s="2" t="s">
        <v>11</v>
      </c>
      <c r="F201" s="2">
        <v>0.21829999999999999</v>
      </c>
      <c r="G201" s="2" t="s">
        <v>11</v>
      </c>
      <c r="H201" s="2">
        <v>0.25840000000000002</v>
      </c>
      <c r="I201" s="2" t="s">
        <v>11</v>
      </c>
    </row>
    <row r="202" spans="1:9" x14ac:dyDescent="0.25">
      <c r="A202" s="3" t="s">
        <v>124</v>
      </c>
      <c r="B202" s="2">
        <v>0.5081</v>
      </c>
      <c r="C202" s="2" t="s">
        <v>11</v>
      </c>
      <c r="D202" s="2">
        <v>0.54510000000000003</v>
      </c>
      <c r="E202" s="2" t="s">
        <v>11</v>
      </c>
      <c r="F202" s="2">
        <v>0.54290000000000005</v>
      </c>
      <c r="G202" s="2" t="s">
        <v>11</v>
      </c>
      <c r="H202" s="2">
        <v>0.56559999999999999</v>
      </c>
      <c r="I202" s="2" t="s">
        <v>11</v>
      </c>
    </row>
    <row r="204" spans="1:9" ht="18.75" x14ac:dyDescent="0.25">
      <c r="A204" s="1" t="s">
        <v>112</v>
      </c>
    </row>
    <row r="206" spans="1:9" x14ac:dyDescent="0.25">
      <c r="A206" s="2"/>
      <c r="B206" s="3" t="s">
        <v>42</v>
      </c>
      <c r="C206" s="3" t="s">
        <v>43</v>
      </c>
      <c r="D206" s="3" t="s">
        <v>44</v>
      </c>
      <c r="E206" s="3" t="s">
        <v>45</v>
      </c>
    </row>
    <row r="207" spans="1:9" x14ac:dyDescent="0.25">
      <c r="A207" s="3" t="s">
        <v>113</v>
      </c>
      <c r="B207" s="2">
        <v>0.56459999999999999</v>
      </c>
      <c r="C207" s="2">
        <v>0.2414</v>
      </c>
      <c r="D207" s="2">
        <v>0.14460000000000001</v>
      </c>
      <c r="E207" s="2">
        <v>4.9399999999999999E-2</v>
      </c>
    </row>
    <row r="208" spans="1:9" x14ac:dyDescent="0.25">
      <c r="A208" s="3" t="s">
        <v>106</v>
      </c>
      <c r="B208" s="2"/>
      <c r="C208" s="2"/>
      <c r="D208" s="2"/>
      <c r="E208" s="2"/>
    </row>
    <row r="209" spans="1:9" x14ac:dyDescent="0.25">
      <c r="A209" s="3" t="s">
        <v>196</v>
      </c>
      <c r="B209" s="2"/>
      <c r="C209" s="2"/>
      <c r="D209" s="2"/>
      <c r="E209" s="2"/>
    </row>
    <row r="210" spans="1:9" x14ac:dyDescent="0.25">
      <c r="A210" s="11">
        <v>20455</v>
      </c>
      <c r="B210" s="2">
        <v>0.64119999999999999</v>
      </c>
      <c r="C210" s="2">
        <v>0.2016</v>
      </c>
      <c r="D210" s="2">
        <v>0.1231</v>
      </c>
      <c r="E210" s="2">
        <v>3.4099999999999998E-2</v>
      </c>
    </row>
    <row r="211" spans="1:9" x14ac:dyDescent="0.25">
      <c r="A211" s="3" t="s">
        <v>197</v>
      </c>
      <c r="B211" s="2">
        <v>0.59309999999999996</v>
      </c>
      <c r="C211" s="2">
        <v>0.2271</v>
      </c>
      <c r="D211" s="2">
        <v>0.1371</v>
      </c>
      <c r="E211" s="2">
        <v>4.2799999999999998E-2</v>
      </c>
    </row>
    <row r="212" spans="1:9" x14ac:dyDescent="0.25">
      <c r="A212" s="3" t="s">
        <v>198</v>
      </c>
      <c r="B212" s="2">
        <v>0.56320000000000003</v>
      </c>
      <c r="C212" s="2">
        <v>0.24249999999999999</v>
      </c>
      <c r="D212" s="2">
        <v>0.1454</v>
      </c>
      <c r="E212" s="2">
        <v>4.8899999999999999E-2</v>
      </c>
    </row>
    <row r="213" spans="1:9" x14ac:dyDescent="0.25">
      <c r="A213" s="3" t="s">
        <v>199</v>
      </c>
      <c r="B213" s="2">
        <v>0.53069999999999995</v>
      </c>
      <c r="C213" s="2">
        <v>0.2591</v>
      </c>
      <c r="D213" s="2">
        <v>0.15409999999999999</v>
      </c>
      <c r="E213" s="2">
        <v>5.6099999999999997E-2</v>
      </c>
    </row>
    <row r="214" spans="1:9" x14ac:dyDescent="0.25">
      <c r="A214" s="3" t="s">
        <v>200</v>
      </c>
      <c r="B214" s="2">
        <v>0.48709999999999998</v>
      </c>
      <c r="C214" s="2">
        <v>0.28060000000000002</v>
      </c>
      <c r="D214" s="2">
        <v>0.1653</v>
      </c>
      <c r="E214" s="2">
        <v>6.7000000000000004E-2</v>
      </c>
    </row>
    <row r="216" spans="1:9" ht="18.75" x14ac:dyDescent="0.25">
      <c r="A216" s="1" t="s">
        <v>114</v>
      </c>
    </row>
    <row r="218" spans="1:9" x14ac:dyDescent="0.25">
      <c r="A218" s="2"/>
      <c r="B218" s="24" t="s">
        <v>109</v>
      </c>
      <c r="C218" s="25"/>
      <c r="D218" s="25"/>
      <c r="E218" s="25"/>
      <c r="F218" s="25"/>
      <c r="G218" s="25"/>
      <c r="H218" s="25"/>
      <c r="I218" s="26"/>
    </row>
    <row r="219" spans="1:9" x14ac:dyDescent="0.25">
      <c r="A219" s="3" t="s">
        <v>196</v>
      </c>
      <c r="B219" s="3">
        <v>1</v>
      </c>
      <c r="C219" s="3" t="s">
        <v>104</v>
      </c>
      <c r="D219" s="3">
        <v>2</v>
      </c>
      <c r="E219" s="3" t="s">
        <v>104</v>
      </c>
      <c r="F219" s="3">
        <v>3</v>
      </c>
      <c r="G219" s="3" t="s">
        <v>104</v>
      </c>
      <c r="H219" s="3">
        <v>4</v>
      </c>
      <c r="I219" s="3" t="s">
        <v>104</v>
      </c>
    </row>
    <row r="220" spans="1:9" x14ac:dyDescent="0.25">
      <c r="A220" s="3">
        <v>0</v>
      </c>
      <c r="B220" s="2">
        <v>0.71760000000000002</v>
      </c>
      <c r="C220" s="2">
        <v>5.16E-2</v>
      </c>
      <c r="D220" s="2">
        <v>0.1603</v>
      </c>
      <c r="E220" s="2">
        <v>4.2000000000000003E-2</v>
      </c>
      <c r="F220" s="2">
        <v>9.9900000000000003E-2</v>
      </c>
      <c r="G220" s="2">
        <v>3.3399999999999999E-2</v>
      </c>
      <c r="H220" s="2">
        <v>2.2200000000000001E-2</v>
      </c>
      <c r="I220" s="2">
        <v>1.1900000000000001E-2</v>
      </c>
    </row>
    <row r="221" spans="1:9" x14ac:dyDescent="0.25">
      <c r="A221" s="3">
        <v>0.04</v>
      </c>
      <c r="B221" s="2">
        <v>0.70730000000000004</v>
      </c>
      <c r="C221" s="2">
        <v>4.9099999999999998E-2</v>
      </c>
      <c r="D221" s="2">
        <v>0.16600000000000001</v>
      </c>
      <c r="E221" s="2">
        <v>4.0099999999999997E-2</v>
      </c>
      <c r="F221" s="2">
        <v>0.1031</v>
      </c>
      <c r="G221" s="2">
        <v>3.2099999999999997E-2</v>
      </c>
      <c r="H221" s="2">
        <v>2.3599999999999999E-2</v>
      </c>
      <c r="I221" s="2">
        <v>1.18E-2</v>
      </c>
    </row>
    <row r="222" spans="1:9" x14ac:dyDescent="0.25">
      <c r="A222" s="3">
        <v>6.6600000000000006E-2</v>
      </c>
      <c r="B222" s="2">
        <v>0.70030000000000003</v>
      </c>
      <c r="C222" s="2">
        <v>4.7399999999999998E-2</v>
      </c>
      <c r="D222" s="2">
        <v>0.16980000000000001</v>
      </c>
      <c r="E222" s="2">
        <v>3.8800000000000001E-2</v>
      </c>
      <c r="F222" s="2">
        <v>0.1053</v>
      </c>
      <c r="G222" s="2">
        <v>3.1199999999999999E-2</v>
      </c>
      <c r="H222" s="2">
        <v>2.46E-2</v>
      </c>
      <c r="I222" s="2">
        <v>1.18E-2</v>
      </c>
    </row>
    <row r="223" spans="1:9" x14ac:dyDescent="0.25">
      <c r="A223" s="3">
        <v>0.08</v>
      </c>
      <c r="B223" s="2">
        <v>0.69669999999999999</v>
      </c>
      <c r="C223" s="2">
        <v>4.6399999999999997E-2</v>
      </c>
      <c r="D223" s="2">
        <v>0.17180000000000001</v>
      </c>
      <c r="E223" s="2">
        <v>3.8199999999999998E-2</v>
      </c>
      <c r="F223" s="2">
        <v>0.10639999999999999</v>
      </c>
      <c r="G223" s="2">
        <v>3.0700000000000002E-2</v>
      </c>
      <c r="H223" s="2">
        <v>2.5100000000000001E-2</v>
      </c>
      <c r="I223" s="2">
        <v>1.18E-2</v>
      </c>
    </row>
    <row r="224" spans="1:9" x14ac:dyDescent="0.25">
      <c r="A224" s="3">
        <v>0.1066</v>
      </c>
      <c r="B224" s="2">
        <v>0.6895</v>
      </c>
      <c r="C224" s="2">
        <v>4.4600000000000001E-2</v>
      </c>
      <c r="D224" s="2">
        <v>0.1757</v>
      </c>
      <c r="E224" s="2">
        <v>3.6799999999999999E-2</v>
      </c>
      <c r="F224" s="2">
        <v>0.1086</v>
      </c>
      <c r="G224" s="2">
        <v>2.98E-2</v>
      </c>
      <c r="H224" s="2">
        <v>2.6200000000000001E-2</v>
      </c>
      <c r="I224" s="2">
        <v>1.17E-2</v>
      </c>
    </row>
    <row r="225" spans="1:9" x14ac:dyDescent="0.25">
      <c r="A225" s="3">
        <v>0.12</v>
      </c>
      <c r="B225" s="2">
        <v>0.68589999999999995</v>
      </c>
      <c r="C225" s="2">
        <v>4.3700000000000003E-2</v>
      </c>
      <c r="D225" s="2">
        <v>0.1777</v>
      </c>
      <c r="E225" s="2">
        <v>3.61E-2</v>
      </c>
      <c r="F225" s="2">
        <v>0.10970000000000001</v>
      </c>
      <c r="G225" s="2">
        <v>2.93E-2</v>
      </c>
      <c r="H225" s="2">
        <v>2.6700000000000002E-2</v>
      </c>
      <c r="I225" s="2">
        <v>1.1599999999999999E-2</v>
      </c>
    </row>
    <row r="226" spans="1:9" x14ac:dyDescent="0.25">
      <c r="A226" s="3">
        <v>0.13320000000000001</v>
      </c>
      <c r="B226" s="2">
        <v>0.68230000000000002</v>
      </c>
      <c r="C226" s="2">
        <v>4.2700000000000002E-2</v>
      </c>
      <c r="D226" s="2">
        <v>0.17960000000000001</v>
      </c>
      <c r="E226" s="2">
        <v>3.5299999999999998E-2</v>
      </c>
      <c r="F226" s="2">
        <v>0.1108</v>
      </c>
      <c r="G226" s="2">
        <v>2.8799999999999999E-2</v>
      </c>
      <c r="H226" s="2">
        <v>2.7300000000000001E-2</v>
      </c>
      <c r="I226" s="2">
        <v>1.1599999999999999E-2</v>
      </c>
    </row>
    <row r="227" spans="1:9" x14ac:dyDescent="0.25">
      <c r="A227" s="3">
        <v>0.13339999999999999</v>
      </c>
      <c r="B227" s="2">
        <v>0.68220000000000003</v>
      </c>
      <c r="C227" s="2">
        <v>4.2700000000000002E-2</v>
      </c>
      <c r="D227" s="2">
        <v>0.17960000000000001</v>
      </c>
      <c r="E227" s="2">
        <v>3.5299999999999998E-2</v>
      </c>
      <c r="F227" s="2">
        <v>0.1108</v>
      </c>
      <c r="G227" s="2">
        <v>2.8799999999999999E-2</v>
      </c>
      <c r="H227" s="2">
        <v>2.7300000000000001E-2</v>
      </c>
      <c r="I227" s="2">
        <v>1.1599999999999999E-2</v>
      </c>
    </row>
    <row r="228" spans="1:9" x14ac:dyDescent="0.25">
      <c r="A228" s="3">
        <v>0.14660000000000001</v>
      </c>
      <c r="B228" s="2">
        <v>0.67859999999999998</v>
      </c>
      <c r="C228" s="2">
        <v>4.1700000000000001E-2</v>
      </c>
      <c r="D228" s="2">
        <v>0.18160000000000001</v>
      </c>
      <c r="E228" s="2">
        <v>3.4599999999999999E-2</v>
      </c>
      <c r="F228" s="2">
        <v>0.112</v>
      </c>
      <c r="G228" s="2">
        <v>2.8299999999999999E-2</v>
      </c>
      <c r="H228" s="2">
        <v>2.7799999999999998E-2</v>
      </c>
      <c r="I228" s="2">
        <v>1.15E-2</v>
      </c>
    </row>
    <row r="229" spans="1:9" x14ac:dyDescent="0.25">
      <c r="A229" s="3">
        <v>0.16</v>
      </c>
      <c r="B229" s="2">
        <v>0.67490000000000006</v>
      </c>
      <c r="C229" s="2">
        <v>4.0800000000000003E-2</v>
      </c>
      <c r="D229" s="2">
        <v>0.18360000000000001</v>
      </c>
      <c r="E229" s="2">
        <v>3.3799999999999997E-2</v>
      </c>
      <c r="F229" s="2">
        <v>0.11310000000000001</v>
      </c>
      <c r="G229" s="2">
        <v>2.7799999999999998E-2</v>
      </c>
      <c r="H229" s="2">
        <v>2.8400000000000002E-2</v>
      </c>
      <c r="I229" s="2">
        <v>1.15E-2</v>
      </c>
    </row>
    <row r="230" spans="1:9" x14ac:dyDescent="0.25">
      <c r="A230" s="3">
        <v>0.17319999999999999</v>
      </c>
      <c r="B230" s="2">
        <v>0.67120000000000002</v>
      </c>
      <c r="C230" s="2">
        <v>3.9800000000000002E-2</v>
      </c>
      <c r="D230" s="2">
        <v>0.18559999999999999</v>
      </c>
      <c r="E230" s="2">
        <v>3.3099999999999997E-2</v>
      </c>
      <c r="F230" s="2">
        <v>0.1142</v>
      </c>
      <c r="G230" s="2">
        <v>2.7300000000000001E-2</v>
      </c>
      <c r="H230" s="2">
        <v>2.9000000000000001E-2</v>
      </c>
      <c r="I230" s="2">
        <v>1.14E-2</v>
      </c>
    </row>
    <row r="231" spans="1:9" x14ac:dyDescent="0.25">
      <c r="A231" s="3">
        <v>0.1734</v>
      </c>
      <c r="B231" s="2">
        <v>0.67110000000000003</v>
      </c>
      <c r="C231" s="2">
        <v>3.9800000000000002E-2</v>
      </c>
      <c r="D231" s="2">
        <v>0.1857</v>
      </c>
      <c r="E231" s="2">
        <v>3.3099999999999997E-2</v>
      </c>
      <c r="F231" s="2">
        <v>0.1142</v>
      </c>
      <c r="G231" s="2">
        <v>2.7300000000000001E-2</v>
      </c>
      <c r="H231" s="2">
        <v>2.9000000000000001E-2</v>
      </c>
      <c r="I231" s="2">
        <v>1.14E-2</v>
      </c>
    </row>
    <row r="232" spans="1:9" x14ac:dyDescent="0.25">
      <c r="A232" s="3">
        <v>0.18</v>
      </c>
      <c r="B232" s="2">
        <v>0.66930000000000001</v>
      </c>
      <c r="C232" s="2">
        <v>3.9300000000000002E-2</v>
      </c>
      <c r="D232" s="2">
        <v>0.1867</v>
      </c>
      <c r="E232" s="2">
        <v>3.27E-2</v>
      </c>
      <c r="F232" s="2">
        <v>0.1148</v>
      </c>
      <c r="G232" s="2">
        <v>2.7E-2</v>
      </c>
      <c r="H232" s="2">
        <v>2.93E-2</v>
      </c>
      <c r="I232" s="2">
        <v>1.1299999999999999E-2</v>
      </c>
    </row>
    <row r="233" spans="1:9" x14ac:dyDescent="0.25">
      <c r="A233" s="3">
        <v>0.18340000000000001</v>
      </c>
      <c r="B233" s="2">
        <v>0.66830000000000001</v>
      </c>
      <c r="C233" s="2">
        <v>3.9E-2</v>
      </c>
      <c r="D233" s="2">
        <v>0.18720000000000001</v>
      </c>
      <c r="E233" s="2">
        <v>3.2500000000000001E-2</v>
      </c>
      <c r="F233" s="2">
        <v>0.11509999999999999</v>
      </c>
      <c r="G233" s="2">
        <v>2.69E-2</v>
      </c>
      <c r="H233" s="2">
        <v>2.9499999999999998E-2</v>
      </c>
      <c r="I233" s="2">
        <v>1.1299999999999999E-2</v>
      </c>
    </row>
    <row r="234" spans="1:9" x14ac:dyDescent="0.25">
      <c r="A234" s="3">
        <v>0.18659999999999999</v>
      </c>
      <c r="B234" s="2">
        <v>0.66739999999999999</v>
      </c>
      <c r="C234" s="2">
        <v>3.8800000000000001E-2</v>
      </c>
      <c r="D234" s="2">
        <v>0.18770000000000001</v>
      </c>
      <c r="E234" s="2">
        <v>3.2300000000000002E-2</v>
      </c>
      <c r="F234" s="2">
        <v>0.1153</v>
      </c>
      <c r="G234" s="2">
        <v>2.6700000000000002E-2</v>
      </c>
      <c r="H234" s="2">
        <v>2.9600000000000001E-2</v>
      </c>
      <c r="I234" s="2">
        <v>1.1299999999999999E-2</v>
      </c>
    </row>
    <row r="235" spans="1:9" x14ac:dyDescent="0.25">
      <c r="A235" s="3">
        <v>0.19980000000000001</v>
      </c>
      <c r="B235" s="2">
        <v>0.66369999999999996</v>
      </c>
      <c r="C235" s="2">
        <v>3.78E-2</v>
      </c>
      <c r="D235" s="2">
        <v>0.18970000000000001</v>
      </c>
      <c r="E235" s="2">
        <v>3.15E-2</v>
      </c>
      <c r="F235" s="2">
        <v>0.11650000000000001</v>
      </c>
      <c r="G235" s="2">
        <v>2.6200000000000001E-2</v>
      </c>
      <c r="H235" s="2">
        <v>3.0200000000000001E-2</v>
      </c>
      <c r="I235" s="2">
        <v>1.12E-2</v>
      </c>
    </row>
    <row r="236" spans="1:9" x14ac:dyDescent="0.25">
      <c r="A236" s="3">
        <v>0.2</v>
      </c>
      <c r="B236" s="2">
        <v>0.66359999999999997</v>
      </c>
      <c r="C236" s="2">
        <v>3.78E-2</v>
      </c>
      <c r="D236" s="2">
        <v>0.18970000000000001</v>
      </c>
      <c r="E236" s="2">
        <v>3.15E-2</v>
      </c>
      <c r="F236" s="2">
        <v>0.11650000000000001</v>
      </c>
      <c r="G236" s="2">
        <v>2.6200000000000001E-2</v>
      </c>
      <c r="H236" s="2">
        <v>3.0200000000000001E-2</v>
      </c>
      <c r="I236" s="2">
        <v>1.12E-2</v>
      </c>
    </row>
    <row r="237" spans="1:9" x14ac:dyDescent="0.25">
      <c r="A237" s="3">
        <v>0.2132</v>
      </c>
      <c r="B237" s="2">
        <v>0.65990000000000004</v>
      </c>
      <c r="C237" s="2">
        <v>3.6799999999999999E-2</v>
      </c>
      <c r="D237" s="2">
        <v>0.19170000000000001</v>
      </c>
      <c r="E237" s="2">
        <v>3.0700000000000002E-2</v>
      </c>
      <c r="F237" s="2">
        <v>0.1176</v>
      </c>
      <c r="G237" s="2">
        <v>2.5700000000000001E-2</v>
      </c>
      <c r="H237" s="2">
        <v>3.0800000000000001E-2</v>
      </c>
      <c r="I237" s="2">
        <v>1.11E-2</v>
      </c>
    </row>
    <row r="238" spans="1:9" x14ac:dyDescent="0.25">
      <c r="A238" s="3">
        <v>0.21340000000000001</v>
      </c>
      <c r="B238" s="2">
        <v>0.65980000000000005</v>
      </c>
      <c r="C238" s="2">
        <v>3.6799999999999999E-2</v>
      </c>
      <c r="D238" s="2">
        <v>0.19170000000000001</v>
      </c>
      <c r="E238" s="2">
        <v>3.0700000000000002E-2</v>
      </c>
      <c r="F238" s="2">
        <v>0.1176</v>
      </c>
      <c r="G238" s="2">
        <v>2.5700000000000001E-2</v>
      </c>
      <c r="H238" s="2">
        <v>3.0800000000000001E-2</v>
      </c>
      <c r="I238" s="2">
        <v>1.11E-2</v>
      </c>
    </row>
    <row r="239" spans="1:9" x14ac:dyDescent="0.25">
      <c r="A239" s="3">
        <v>0.21659999999999999</v>
      </c>
      <c r="B239" s="2">
        <v>0.65890000000000004</v>
      </c>
      <c r="C239" s="2">
        <v>3.6600000000000001E-2</v>
      </c>
      <c r="D239" s="2">
        <v>0.19220000000000001</v>
      </c>
      <c r="E239" s="2">
        <v>3.0499999999999999E-2</v>
      </c>
      <c r="F239" s="2">
        <v>0.1179</v>
      </c>
      <c r="G239" s="2">
        <v>2.5600000000000001E-2</v>
      </c>
      <c r="H239" s="2">
        <v>3.1E-2</v>
      </c>
      <c r="I239" s="2">
        <v>1.11E-2</v>
      </c>
    </row>
    <row r="240" spans="1:9" x14ac:dyDescent="0.25">
      <c r="A240" s="3">
        <v>0.22339999999999999</v>
      </c>
      <c r="B240" s="2">
        <v>0.65690000000000004</v>
      </c>
      <c r="C240" s="2">
        <v>3.61E-2</v>
      </c>
      <c r="D240" s="2">
        <v>0.1933</v>
      </c>
      <c r="E240" s="2">
        <v>3.0099999999999998E-2</v>
      </c>
      <c r="F240" s="2">
        <v>0.11849999999999999</v>
      </c>
      <c r="G240" s="2">
        <v>2.53E-2</v>
      </c>
      <c r="H240" s="2">
        <v>3.1300000000000001E-2</v>
      </c>
      <c r="I240" s="2">
        <v>1.11E-2</v>
      </c>
    </row>
    <row r="241" spans="1:9" x14ac:dyDescent="0.25">
      <c r="A241" s="3">
        <v>0.2266</v>
      </c>
      <c r="B241" s="2">
        <v>0.65600000000000003</v>
      </c>
      <c r="C241" s="2">
        <v>3.5799999999999998E-2</v>
      </c>
      <c r="D241" s="2">
        <v>0.1938</v>
      </c>
      <c r="E241" s="2">
        <v>2.9899999999999999E-2</v>
      </c>
      <c r="F241" s="2">
        <v>0.1188</v>
      </c>
      <c r="G241" s="2">
        <v>2.52E-2</v>
      </c>
      <c r="H241" s="2">
        <v>3.1399999999999997E-2</v>
      </c>
      <c r="I241" s="2">
        <v>1.0999999999999999E-2</v>
      </c>
    </row>
    <row r="242" spans="1:9" x14ac:dyDescent="0.25">
      <c r="A242" s="3">
        <v>0.23980000000000001</v>
      </c>
      <c r="B242" s="2">
        <v>0.6522</v>
      </c>
      <c r="C242" s="2">
        <v>3.4799999999999998E-2</v>
      </c>
      <c r="D242" s="2">
        <v>0.1958</v>
      </c>
      <c r="E242" s="2">
        <v>2.9100000000000001E-2</v>
      </c>
      <c r="F242" s="2">
        <v>0.11990000000000001</v>
      </c>
      <c r="G242" s="2">
        <v>2.46E-2</v>
      </c>
      <c r="H242" s="2">
        <v>3.2099999999999997E-2</v>
      </c>
      <c r="I242" s="2">
        <v>1.09E-2</v>
      </c>
    </row>
    <row r="243" spans="1:9" x14ac:dyDescent="0.25">
      <c r="A243" s="3">
        <v>0.24</v>
      </c>
      <c r="B243" s="2">
        <v>0.6522</v>
      </c>
      <c r="C243" s="2">
        <v>3.4799999999999998E-2</v>
      </c>
      <c r="D243" s="2">
        <v>0.1958</v>
      </c>
      <c r="E243" s="2">
        <v>2.9100000000000001E-2</v>
      </c>
      <c r="F243" s="2">
        <v>0.11990000000000001</v>
      </c>
      <c r="G243" s="2">
        <v>2.46E-2</v>
      </c>
      <c r="H243" s="2">
        <v>3.2099999999999997E-2</v>
      </c>
      <c r="I243" s="2">
        <v>1.09E-2</v>
      </c>
    </row>
    <row r="244" spans="1:9" x14ac:dyDescent="0.25">
      <c r="A244" s="3">
        <v>0.25</v>
      </c>
      <c r="B244" s="2">
        <v>0.64929999999999999</v>
      </c>
      <c r="C244" s="2">
        <v>3.4099999999999998E-2</v>
      </c>
      <c r="D244" s="2">
        <v>0.19739999999999999</v>
      </c>
      <c r="E244" s="2">
        <v>2.8500000000000001E-2</v>
      </c>
      <c r="F244" s="2">
        <v>0.1208</v>
      </c>
      <c r="G244" s="2">
        <v>2.4199999999999999E-2</v>
      </c>
      <c r="H244" s="2">
        <v>3.2599999999999997E-2</v>
      </c>
      <c r="I244" s="2">
        <v>1.0800000000000001E-2</v>
      </c>
    </row>
    <row r="245" spans="1:9" x14ac:dyDescent="0.25">
      <c r="A245" s="3">
        <v>0.25319999999999998</v>
      </c>
      <c r="B245" s="2">
        <v>0.64829999999999999</v>
      </c>
      <c r="C245" s="2">
        <v>3.3799999999999997E-2</v>
      </c>
      <c r="D245" s="2">
        <v>0.19789999999999999</v>
      </c>
      <c r="E245" s="2">
        <v>2.8299999999999999E-2</v>
      </c>
      <c r="F245" s="2">
        <v>0.121</v>
      </c>
      <c r="G245" s="2">
        <v>2.41E-2</v>
      </c>
      <c r="H245" s="2">
        <v>3.27E-2</v>
      </c>
      <c r="I245" s="2">
        <v>1.0800000000000001E-2</v>
      </c>
    </row>
    <row r="246" spans="1:9" x14ac:dyDescent="0.25">
      <c r="A246" s="3">
        <v>0.25340000000000001</v>
      </c>
      <c r="B246" s="2">
        <v>0.64829999999999999</v>
      </c>
      <c r="C246" s="2">
        <v>3.3799999999999997E-2</v>
      </c>
      <c r="D246" s="2">
        <v>0.19789999999999999</v>
      </c>
      <c r="E246" s="2">
        <v>2.8299999999999999E-2</v>
      </c>
      <c r="F246" s="2">
        <v>0.1211</v>
      </c>
      <c r="G246" s="2">
        <v>2.41E-2</v>
      </c>
      <c r="H246" s="2">
        <v>3.27E-2</v>
      </c>
      <c r="I246" s="2">
        <v>1.0800000000000001E-2</v>
      </c>
    </row>
    <row r="247" spans="1:9" x14ac:dyDescent="0.25">
      <c r="A247" s="3">
        <v>0.26340000000000002</v>
      </c>
      <c r="B247" s="2">
        <v>0.64539999999999997</v>
      </c>
      <c r="C247" s="2">
        <v>3.3099999999999997E-2</v>
      </c>
      <c r="D247" s="2">
        <v>0.19950000000000001</v>
      </c>
      <c r="E247" s="2">
        <v>2.7699999999999999E-2</v>
      </c>
      <c r="F247" s="2">
        <v>0.12189999999999999</v>
      </c>
      <c r="G247" s="2">
        <v>2.3699999999999999E-2</v>
      </c>
      <c r="H247" s="2">
        <v>3.32E-2</v>
      </c>
      <c r="I247" s="2">
        <v>1.0699999999999999E-2</v>
      </c>
    </row>
    <row r="248" spans="1:9" x14ac:dyDescent="0.25">
      <c r="A248" s="3">
        <v>0.2666</v>
      </c>
      <c r="B248" s="2">
        <v>0.64439999999999997</v>
      </c>
      <c r="C248" s="2">
        <v>3.2800000000000003E-2</v>
      </c>
      <c r="D248" s="2">
        <v>0.2</v>
      </c>
      <c r="E248" s="2">
        <v>2.75E-2</v>
      </c>
      <c r="F248" s="2">
        <v>0.1222</v>
      </c>
      <c r="G248" s="2">
        <v>2.3599999999999999E-2</v>
      </c>
      <c r="H248" s="2">
        <v>3.3399999999999999E-2</v>
      </c>
      <c r="I248" s="2">
        <v>1.0699999999999999E-2</v>
      </c>
    </row>
    <row r="249" spans="1:9" x14ac:dyDescent="0.25">
      <c r="A249" s="3">
        <v>0.26679999999999998</v>
      </c>
      <c r="B249" s="2">
        <v>0.64439999999999997</v>
      </c>
      <c r="C249" s="2">
        <v>3.2800000000000003E-2</v>
      </c>
      <c r="D249" s="2">
        <v>0.2</v>
      </c>
      <c r="E249" s="2">
        <v>2.75E-2</v>
      </c>
      <c r="F249" s="2">
        <v>0.1222</v>
      </c>
      <c r="G249" s="2">
        <v>2.3599999999999999E-2</v>
      </c>
      <c r="H249" s="2">
        <v>3.3399999999999999E-2</v>
      </c>
      <c r="I249" s="2">
        <v>1.0699999999999999E-2</v>
      </c>
    </row>
    <row r="250" spans="1:9" x14ac:dyDescent="0.25">
      <c r="A250" s="3">
        <v>0.27660000000000001</v>
      </c>
      <c r="B250" s="2">
        <v>0.64149999999999996</v>
      </c>
      <c r="C250" s="2">
        <v>3.2099999999999997E-2</v>
      </c>
      <c r="D250" s="2">
        <v>0.20150000000000001</v>
      </c>
      <c r="E250" s="2">
        <v>2.69E-2</v>
      </c>
      <c r="F250" s="2">
        <v>0.1231</v>
      </c>
      <c r="G250" s="2">
        <v>2.3199999999999998E-2</v>
      </c>
      <c r="H250" s="2">
        <v>3.39E-2</v>
      </c>
      <c r="I250" s="2">
        <v>1.06E-2</v>
      </c>
    </row>
    <row r="251" spans="1:9" x14ac:dyDescent="0.25">
      <c r="A251" s="3">
        <v>0.28000000000000003</v>
      </c>
      <c r="B251" s="2">
        <v>0.64049999999999996</v>
      </c>
      <c r="C251" s="2">
        <v>3.1800000000000002E-2</v>
      </c>
      <c r="D251" s="2">
        <v>0.2021</v>
      </c>
      <c r="E251" s="2">
        <v>2.6700000000000002E-2</v>
      </c>
      <c r="F251" s="2">
        <v>0.1234</v>
      </c>
      <c r="G251" s="2">
        <v>2.3E-2</v>
      </c>
      <c r="H251" s="2">
        <v>3.4000000000000002E-2</v>
      </c>
      <c r="I251" s="2">
        <v>1.06E-2</v>
      </c>
    </row>
    <row r="252" spans="1:9" x14ac:dyDescent="0.25">
      <c r="A252" s="3">
        <v>0.28660000000000002</v>
      </c>
      <c r="B252" s="2">
        <v>0.63859999999999995</v>
      </c>
      <c r="C252" s="2">
        <v>3.1300000000000001E-2</v>
      </c>
      <c r="D252" s="2">
        <v>0.2031</v>
      </c>
      <c r="E252" s="2">
        <v>2.63E-2</v>
      </c>
      <c r="F252" s="2">
        <v>0.1239</v>
      </c>
      <c r="G252" s="2">
        <v>2.2800000000000001E-2</v>
      </c>
      <c r="H252" s="2">
        <v>3.44E-2</v>
      </c>
      <c r="I252" s="2">
        <v>1.0500000000000001E-2</v>
      </c>
    </row>
    <row r="253" spans="1:9" x14ac:dyDescent="0.25">
      <c r="A253" s="3">
        <v>0.29320000000000002</v>
      </c>
      <c r="B253" s="2">
        <v>0.63660000000000005</v>
      </c>
      <c r="C253" s="2">
        <v>3.09E-2</v>
      </c>
      <c r="D253" s="2">
        <v>0.2041</v>
      </c>
      <c r="E253" s="2">
        <v>2.5899999999999999E-2</v>
      </c>
      <c r="F253" s="2">
        <v>0.1245</v>
      </c>
      <c r="G253" s="2">
        <v>2.2499999999999999E-2</v>
      </c>
      <c r="H253" s="2">
        <v>3.4700000000000002E-2</v>
      </c>
      <c r="I253" s="2">
        <v>1.0500000000000001E-2</v>
      </c>
    </row>
    <row r="254" spans="1:9" x14ac:dyDescent="0.25">
      <c r="A254" s="3">
        <v>0.29339999999999999</v>
      </c>
      <c r="B254" s="2">
        <v>0.63660000000000005</v>
      </c>
      <c r="C254" s="2">
        <v>3.0800000000000001E-2</v>
      </c>
      <c r="D254" s="2">
        <v>0.20419999999999999</v>
      </c>
      <c r="E254" s="2">
        <v>2.5899999999999999E-2</v>
      </c>
      <c r="F254" s="2">
        <v>0.1245</v>
      </c>
      <c r="G254" s="2">
        <v>2.2499999999999999E-2</v>
      </c>
      <c r="H254" s="2">
        <v>3.4700000000000002E-2</v>
      </c>
      <c r="I254" s="2">
        <v>1.0500000000000001E-2</v>
      </c>
    </row>
    <row r="255" spans="1:9" x14ac:dyDescent="0.25">
      <c r="A255" s="3">
        <v>0.30659999999999998</v>
      </c>
      <c r="B255" s="2">
        <v>0.63270000000000004</v>
      </c>
      <c r="C255" s="2">
        <v>2.9899999999999999E-2</v>
      </c>
      <c r="D255" s="2">
        <v>0.20619999999999999</v>
      </c>
      <c r="E255" s="2">
        <v>2.5100000000000001E-2</v>
      </c>
      <c r="F255" s="2">
        <v>0.12570000000000001</v>
      </c>
      <c r="G255" s="2">
        <v>2.1999999999999999E-2</v>
      </c>
      <c r="H255" s="2">
        <v>3.5400000000000001E-2</v>
      </c>
      <c r="I255" s="2">
        <v>1.03E-2</v>
      </c>
    </row>
    <row r="256" spans="1:9" x14ac:dyDescent="0.25">
      <c r="A256" s="3">
        <v>0.30680000000000002</v>
      </c>
      <c r="B256" s="2">
        <v>0.63260000000000005</v>
      </c>
      <c r="C256" s="2">
        <v>2.9899999999999999E-2</v>
      </c>
      <c r="D256" s="2">
        <v>0.20630000000000001</v>
      </c>
      <c r="E256" s="2">
        <v>2.5100000000000001E-2</v>
      </c>
      <c r="F256" s="2">
        <v>0.12570000000000001</v>
      </c>
      <c r="G256" s="2">
        <v>2.1999999999999999E-2</v>
      </c>
      <c r="H256" s="2">
        <v>3.5400000000000001E-2</v>
      </c>
      <c r="I256" s="2">
        <v>1.03E-2</v>
      </c>
    </row>
    <row r="257" spans="1:9" x14ac:dyDescent="0.25">
      <c r="A257" s="3">
        <v>0.31659999999999999</v>
      </c>
      <c r="B257" s="2">
        <v>0.62970000000000004</v>
      </c>
      <c r="C257" s="2">
        <v>2.92E-2</v>
      </c>
      <c r="D257" s="2">
        <v>0.20780000000000001</v>
      </c>
      <c r="E257" s="2">
        <v>2.4500000000000001E-2</v>
      </c>
      <c r="F257" s="2">
        <v>0.1265</v>
      </c>
      <c r="G257" s="2">
        <v>2.1600000000000001E-2</v>
      </c>
      <c r="H257" s="2">
        <v>3.5900000000000001E-2</v>
      </c>
      <c r="I257" s="2">
        <v>1.03E-2</v>
      </c>
    </row>
    <row r="258" spans="1:9" x14ac:dyDescent="0.25">
      <c r="A258" s="3">
        <v>0.31979999999999997</v>
      </c>
      <c r="B258" s="2">
        <v>0.62880000000000003</v>
      </c>
      <c r="C258" s="2">
        <v>2.9000000000000001E-2</v>
      </c>
      <c r="D258" s="2">
        <v>0.20830000000000001</v>
      </c>
      <c r="E258" s="2">
        <v>2.4299999999999999E-2</v>
      </c>
      <c r="F258" s="2">
        <v>0.1268</v>
      </c>
      <c r="G258" s="2">
        <v>2.1499999999999998E-2</v>
      </c>
      <c r="H258" s="2">
        <v>3.61E-2</v>
      </c>
      <c r="I258" s="2">
        <v>1.0200000000000001E-2</v>
      </c>
    </row>
    <row r="259" spans="1:9" x14ac:dyDescent="0.25">
      <c r="A259" s="3">
        <v>0.32</v>
      </c>
      <c r="B259" s="2">
        <v>0.62870000000000004</v>
      </c>
      <c r="C259" s="2">
        <v>2.8899999999999999E-2</v>
      </c>
      <c r="D259" s="2">
        <v>0.2084</v>
      </c>
      <c r="E259" s="2">
        <v>2.4299999999999999E-2</v>
      </c>
      <c r="F259" s="2">
        <v>0.1268</v>
      </c>
      <c r="G259" s="2">
        <v>2.1499999999999998E-2</v>
      </c>
      <c r="H259" s="2">
        <v>3.61E-2</v>
      </c>
      <c r="I259" s="2">
        <v>1.0200000000000001E-2</v>
      </c>
    </row>
    <row r="260" spans="1:9" x14ac:dyDescent="0.25">
      <c r="A260" s="3">
        <v>0.32319999999999999</v>
      </c>
      <c r="B260" s="2">
        <v>0.62770000000000004</v>
      </c>
      <c r="C260" s="2">
        <v>2.87E-2</v>
      </c>
      <c r="D260" s="2">
        <v>0.2089</v>
      </c>
      <c r="E260" s="2">
        <v>2.41E-2</v>
      </c>
      <c r="F260" s="2">
        <v>0.12709999999999999</v>
      </c>
      <c r="G260" s="2">
        <v>2.1399999999999999E-2</v>
      </c>
      <c r="H260" s="2">
        <v>3.6299999999999999E-2</v>
      </c>
      <c r="I260" s="2">
        <v>1.0200000000000001E-2</v>
      </c>
    </row>
    <row r="261" spans="1:9" x14ac:dyDescent="0.25">
      <c r="A261" s="3">
        <v>0.33</v>
      </c>
      <c r="B261" s="2">
        <v>0.62570000000000003</v>
      </c>
      <c r="C261" s="2">
        <v>2.8199999999999999E-2</v>
      </c>
      <c r="D261" s="2">
        <v>0.2099</v>
      </c>
      <c r="E261" s="2">
        <v>2.3699999999999999E-2</v>
      </c>
      <c r="F261" s="2">
        <v>0.12770000000000001</v>
      </c>
      <c r="G261" s="2">
        <v>2.1100000000000001E-2</v>
      </c>
      <c r="H261" s="2">
        <v>3.6600000000000001E-2</v>
      </c>
      <c r="I261" s="2">
        <v>1.01E-2</v>
      </c>
    </row>
    <row r="262" spans="1:9" x14ac:dyDescent="0.25">
      <c r="A262" s="3">
        <v>0.3332</v>
      </c>
      <c r="B262" s="2">
        <v>0.62480000000000002</v>
      </c>
      <c r="C262" s="2">
        <v>2.8000000000000001E-2</v>
      </c>
      <c r="D262" s="2">
        <v>0.2104</v>
      </c>
      <c r="E262" s="2">
        <v>2.35E-2</v>
      </c>
      <c r="F262" s="2">
        <v>0.128</v>
      </c>
      <c r="G262" s="2">
        <v>2.1000000000000001E-2</v>
      </c>
      <c r="H262" s="2">
        <v>3.6799999999999999E-2</v>
      </c>
      <c r="I262" s="2">
        <v>1.01E-2</v>
      </c>
    </row>
    <row r="263" spans="1:9" x14ac:dyDescent="0.25">
      <c r="A263" s="3">
        <v>0.33339999999999997</v>
      </c>
      <c r="B263" s="2">
        <v>0.62470000000000003</v>
      </c>
      <c r="C263" s="2">
        <v>2.8000000000000001E-2</v>
      </c>
      <c r="D263" s="2">
        <v>0.21049999999999999</v>
      </c>
      <c r="E263" s="2">
        <v>2.35E-2</v>
      </c>
      <c r="F263" s="2">
        <v>0.128</v>
      </c>
      <c r="G263" s="2">
        <v>2.1000000000000001E-2</v>
      </c>
      <c r="H263" s="2">
        <v>3.6799999999999999E-2</v>
      </c>
      <c r="I263" s="2">
        <v>1.01E-2</v>
      </c>
    </row>
    <row r="264" spans="1:9" x14ac:dyDescent="0.25">
      <c r="A264" s="3">
        <v>0.34339999999999998</v>
      </c>
      <c r="B264" s="2">
        <v>0.62170000000000003</v>
      </c>
      <c r="C264" s="2">
        <v>2.7300000000000001E-2</v>
      </c>
      <c r="D264" s="2">
        <v>0.21210000000000001</v>
      </c>
      <c r="E264" s="2">
        <v>2.29E-2</v>
      </c>
      <c r="F264" s="2">
        <v>0.12889999999999999</v>
      </c>
      <c r="G264" s="2">
        <v>2.06E-2</v>
      </c>
      <c r="H264" s="2">
        <v>3.7400000000000003E-2</v>
      </c>
      <c r="I264" s="2">
        <v>0.01</v>
      </c>
    </row>
    <row r="265" spans="1:9" x14ac:dyDescent="0.25">
      <c r="A265" s="3">
        <v>0.34660000000000002</v>
      </c>
      <c r="B265" s="2">
        <v>0.62070000000000003</v>
      </c>
      <c r="C265" s="2">
        <v>2.7099999999999999E-2</v>
      </c>
      <c r="D265" s="2">
        <v>0.21260000000000001</v>
      </c>
      <c r="E265" s="2">
        <v>2.2700000000000001E-2</v>
      </c>
      <c r="F265" s="2">
        <v>0.12920000000000001</v>
      </c>
      <c r="G265" s="2">
        <v>2.0500000000000001E-2</v>
      </c>
      <c r="H265" s="2">
        <v>3.7499999999999999E-2</v>
      </c>
      <c r="I265" s="2">
        <v>0.01</v>
      </c>
    </row>
    <row r="266" spans="1:9" x14ac:dyDescent="0.25">
      <c r="A266" s="3">
        <v>0.3468</v>
      </c>
      <c r="B266" s="2">
        <v>0.62070000000000003</v>
      </c>
      <c r="C266" s="2">
        <v>2.7099999999999999E-2</v>
      </c>
      <c r="D266" s="2">
        <v>0.21260000000000001</v>
      </c>
      <c r="E266" s="2">
        <v>2.2700000000000001E-2</v>
      </c>
      <c r="F266" s="2">
        <v>0.12920000000000001</v>
      </c>
      <c r="G266" s="2">
        <v>2.0500000000000001E-2</v>
      </c>
      <c r="H266" s="2">
        <v>3.7600000000000001E-2</v>
      </c>
      <c r="I266" s="2">
        <v>0.01</v>
      </c>
    </row>
    <row r="267" spans="1:9" x14ac:dyDescent="0.25">
      <c r="A267" s="3">
        <v>0.35</v>
      </c>
      <c r="B267" s="2">
        <v>0.61970000000000003</v>
      </c>
      <c r="C267" s="2">
        <v>2.69E-2</v>
      </c>
      <c r="D267" s="2">
        <v>0.21310000000000001</v>
      </c>
      <c r="E267" s="2">
        <v>2.2499999999999999E-2</v>
      </c>
      <c r="F267" s="2">
        <v>0.1295</v>
      </c>
      <c r="G267" s="2">
        <v>2.0400000000000001E-2</v>
      </c>
      <c r="H267" s="2">
        <v>3.7699999999999997E-2</v>
      </c>
      <c r="I267" s="2">
        <v>9.9000000000000008E-3</v>
      </c>
    </row>
    <row r="268" spans="1:9" x14ac:dyDescent="0.25">
      <c r="A268" s="3">
        <v>0.35339999999999999</v>
      </c>
      <c r="B268" s="2">
        <v>0.61870000000000003</v>
      </c>
      <c r="C268" s="2">
        <v>2.6700000000000002E-2</v>
      </c>
      <c r="D268" s="2">
        <v>0.2137</v>
      </c>
      <c r="E268" s="2">
        <v>2.23E-2</v>
      </c>
      <c r="F268" s="2">
        <v>0.12970000000000001</v>
      </c>
      <c r="G268" s="2">
        <v>2.0299999999999999E-2</v>
      </c>
      <c r="H268" s="2">
        <v>3.7900000000000003E-2</v>
      </c>
      <c r="I268" s="2">
        <v>9.9000000000000008E-3</v>
      </c>
    </row>
    <row r="269" spans="1:9" x14ac:dyDescent="0.25">
      <c r="A269" s="3">
        <v>0.35680000000000001</v>
      </c>
      <c r="B269" s="2">
        <v>0.61770000000000003</v>
      </c>
      <c r="C269" s="2">
        <v>2.6499999999999999E-2</v>
      </c>
      <c r="D269" s="2">
        <v>0.2142</v>
      </c>
      <c r="E269" s="2">
        <v>2.2100000000000002E-2</v>
      </c>
      <c r="F269" s="2">
        <v>0.13</v>
      </c>
      <c r="G269" s="2">
        <v>2.0199999999999999E-2</v>
      </c>
      <c r="H269" s="2">
        <v>3.8100000000000002E-2</v>
      </c>
      <c r="I269" s="2">
        <v>9.9000000000000008E-3</v>
      </c>
    </row>
    <row r="270" spans="1:9" x14ac:dyDescent="0.25">
      <c r="A270" s="3">
        <v>0.35980000000000001</v>
      </c>
      <c r="B270" s="2">
        <v>0.61670000000000003</v>
      </c>
      <c r="C270" s="2">
        <v>2.63E-2</v>
      </c>
      <c r="D270" s="2">
        <v>0.2147</v>
      </c>
      <c r="E270" s="2">
        <v>2.1999999999999999E-2</v>
      </c>
      <c r="F270" s="2">
        <v>0.1303</v>
      </c>
      <c r="G270" s="2">
        <v>2.01E-2</v>
      </c>
      <c r="H270" s="2">
        <v>3.8300000000000001E-2</v>
      </c>
      <c r="I270" s="2">
        <v>9.7999999999999997E-3</v>
      </c>
    </row>
    <row r="271" spans="1:9" x14ac:dyDescent="0.25">
      <c r="A271" s="3">
        <v>0.36</v>
      </c>
      <c r="B271" s="2">
        <v>0.61670000000000003</v>
      </c>
      <c r="C271" s="2">
        <v>2.6200000000000001E-2</v>
      </c>
      <c r="D271" s="2">
        <v>0.2147</v>
      </c>
      <c r="E271" s="2">
        <v>2.1999999999999999E-2</v>
      </c>
      <c r="F271" s="2">
        <v>0.1303</v>
      </c>
      <c r="G271" s="2">
        <v>2.01E-2</v>
      </c>
      <c r="H271" s="2">
        <v>3.8300000000000001E-2</v>
      </c>
      <c r="I271" s="2">
        <v>9.7999999999999997E-3</v>
      </c>
    </row>
    <row r="272" spans="1:9" x14ac:dyDescent="0.25">
      <c r="A272" s="3">
        <v>0.3634</v>
      </c>
      <c r="B272" s="2">
        <v>0.61570000000000003</v>
      </c>
      <c r="C272" s="2">
        <v>2.5999999999999999E-2</v>
      </c>
      <c r="D272" s="2">
        <v>0.21529999999999999</v>
      </c>
      <c r="E272" s="2">
        <v>2.18E-2</v>
      </c>
      <c r="F272" s="2">
        <v>0.13059999999999999</v>
      </c>
      <c r="G272" s="2">
        <v>0.02</v>
      </c>
      <c r="H272" s="2">
        <v>3.85E-2</v>
      </c>
      <c r="I272" s="2">
        <v>9.7999999999999997E-3</v>
      </c>
    </row>
    <row r="273" spans="1:9" x14ac:dyDescent="0.25">
      <c r="A273" s="3">
        <v>0.36659999999999998</v>
      </c>
      <c r="B273" s="2">
        <v>0.61470000000000002</v>
      </c>
      <c r="C273" s="2">
        <v>2.58E-2</v>
      </c>
      <c r="D273" s="2">
        <v>0.21579999999999999</v>
      </c>
      <c r="E273" s="2">
        <v>2.1600000000000001E-2</v>
      </c>
      <c r="F273" s="2">
        <v>0.13089999999999999</v>
      </c>
      <c r="G273" s="2">
        <v>1.9900000000000001E-2</v>
      </c>
      <c r="H273" s="2">
        <v>3.8600000000000002E-2</v>
      </c>
      <c r="I273" s="2">
        <v>9.7999999999999997E-3</v>
      </c>
    </row>
    <row r="274" spans="1:9" x14ac:dyDescent="0.25">
      <c r="A274" s="3">
        <v>0.37319999999999998</v>
      </c>
      <c r="B274" s="2">
        <v>0.61270000000000002</v>
      </c>
      <c r="C274" s="2">
        <v>2.5399999999999999E-2</v>
      </c>
      <c r="D274" s="2">
        <v>0.21679999999999999</v>
      </c>
      <c r="E274" s="2">
        <v>2.12E-2</v>
      </c>
      <c r="F274" s="2">
        <v>0.13150000000000001</v>
      </c>
      <c r="G274" s="2">
        <v>1.9599999999999999E-2</v>
      </c>
      <c r="H274" s="2">
        <v>3.9E-2</v>
      </c>
      <c r="I274" s="2">
        <v>9.7000000000000003E-3</v>
      </c>
    </row>
    <row r="275" spans="1:9" x14ac:dyDescent="0.25">
      <c r="A275" s="3">
        <v>0.37340000000000001</v>
      </c>
      <c r="B275" s="2">
        <v>0.61260000000000003</v>
      </c>
      <c r="C275" s="2">
        <v>2.5399999999999999E-2</v>
      </c>
      <c r="D275" s="2">
        <v>0.21679999999999999</v>
      </c>
      <c r="E275" s="2">
        <v>2.12E-2</v>
      </c>
      <c r="F275" s="2">
        <v>0.13150000000000001</v>
      </c>
      <c r="G275" s="2">
        <v>1.9599999999999999E-2</v>
      </c>
      <c r="H275" s="2">
        <v>3.9E-2</v>
      </c>
      <c r="I275" s="2">
        <v>9.7000000000000003E-3</v>
      </c>
    </row>
    <row r="276" spans="1:9" x14ac:dyDescent="0.25">
      <c r="A276" s="3">
        <v>0.37659999999999999</v>
      </c>
      <c r="B276" s="2">
        <v>0.61170000000000002</v>
      </c>
      <c r="C276" s="2">
        <v>2.52E-2</v>
      </c>
      <c r="D276" s="2">
        <v>0.21740000000000001</v>
      </c>
      <c r="E276" s="2">
        <v>2.1100000000000001E-2</v>
      </c>
      <c r="F276" s="2">
        <v>0.1318</v>
      </c>
      <c r="G276" s="2">
        <v>1.95E-2</v>
      </c>
      <c r="H276" s="2">
        <v>3.9199999999999999E-2</v>
      </c>
      <c r="I276" s="2">
        <v>9.7000000000000003E-3</v>
      </c>
    </row>
    <row r="277" spans="1:9" x14ac:dyDescent="0.25">
      <c r="A277" s="3">
        <v>0.38</v>
      </c>
      <c r="B277" s="2">
        <v>0.61060000000000003</v>
      </c>
      <c r="C277" s="2">
        <v>2.5000000000000001E-2</v>
      </c>
      <c r="D277" s="2">
        <v>0.21790000000000001</v>
      </c>
      <c r="E277" s="2">
        <v>2.0899999999999998E-2</v>
      </c>
      <c r="F277" s="2">
        <v>0.1321</v>
      </c>
      <c r="G277" s="2">
        <v>1.9400000000000001E-2</v>
      </c>
      <c r="H277" s="2">
        <v>3.9399999999999998E-2</v>
      </c>
      <c r="I277" s="2">
        <v>9.5999999999999992E-3</v>
      </c>
    </row>
    <row r="278" spans="1:9" x14ac:dyDescent="0.25">
      <c r="A278" s="3">
        <v>0.38319999999999999</v>
      </c>
      <c r="B278" s="2">
        <v>0.60970000000000002</v>
      </c>
      <c r="C278" s="2">
        <v>2.4799999999999999E-2</v>
      </c>
      <c r="D278" s="2">
        <v>0.21840000000000001</v>
      </c>
      <c r="E278" s="2">
        <v>2.07E-2</v>
      </c>
      <c r="F278" s="2">
        <v>0.13239999999999999</v>
      </c>
      <c r="G278" s="2">
        <v>1.9300000000000001E-2</v>
      </c>
      <c r="H278" s="2">
        <v>3.9600000000000003E-2</v>
      </c>
      <c r="I278" s="2">
        <v>9.5999999999999992E-3</v>
      </c>
    </row>
    <row r="279" spans="1:9" x14ac:dyDescent="0.25">
      <c r="A279" s="3">
        <v>0.38340000000000002</v>
      </c>
      <c r="B279" s="2">
        <v>0.60960000000000003</v>
      </c>
      <c r="C279" s="2">
        <v>2.4799999999999999E-2</v>
      </c>
      <c r="D279" s="2">
        <v>0.21840000000000001</v>
      </c>
      <c r="E279" s="2">
        <v>2.07E-2</v>
      </c>
      <c r="F279" s="2">
        <v>0.13239999999999999</v>
      </c>
      <c r="G279" s="2">
        <v>1.9300000000000001E-2</v>
      </c>
      <c r="H279" s="2">
        <v>3.9600000000000003E-2</v>
      </c>
      <c r="I279" s="2">
        <v>9.5999999999999992E-3</v>
      </c>
    </row>
    <row r="280" spans="1:9" x14ac:dyDescent="0.25">
      <c r="A280" s="3">
        <v>0.3866</v>
      </c>
      <c r="B280" s="2">
        <v>0.60860000000000003</v>
      </c>
      <c r="C280" s="2">
        <v>2.46E-2</v>
      </c>
      <c r="D280" s="2">
        <v>0.219</v>
      </c>
      <c r="E280" s="2">
        <v>2.0500000000000001E-2</v>
      </c>
      <c r="F280" s="2">
        <v>0.1326</v>
      </c>
      <c r="G280" s="2">
        <v>1.9199999999999998E-2</v>
      </c>
      <c r="H280" s="2">
        <v>3.9800000000000002E-2</v>
      </c>
      <c r="I280" s="2">
        <v>9.5999999999999992E-3</v>
      </c>
    </row>
    <row r="281" spans="1:9" x14ac:dyDescent="0.25">
      <c r="A281" s="3">
        <v>0.38679999999999998</v>
      </c>
      <c r="B281" s="2">
        <v>0.60860000000000003</v>
      </c>
      <c r="C281" s="2">
        <v>2.46E-2</v>
      </c>
      <c r="D281" s="2">
        <v>0.219</v>
      </c>
      <c r="E281" s="2">
        <v>2.0500000000000001E-2</v>
      </c>
      <c r="F281" s="2">
        <v>0.13270000000000001</v>
      </c>
      <c r="G281" s="2">
        <v>1.9199999999999998E-2</v>
      </c>
      <c r="H281" s="2">
        <v>3.9800000000000002E-2</v>
      </c>
      <c r="I281" s="2">
        <v>9.5999999999999992E-3</v>
      </c>
    </row>
    <row r="282" spans="1:9" x14ac:dyDescent="0.25">
      <c r="A282" s="3">
        <v>0.38979999999999998</v>
      </c>
      <c r="B282" s="2">
        <v>0.60760000000000003</v>
      </c>
      <c r="C282" s="2">
        <v>2.4400000000000002E-2</v>
      </c>
      <c r="D282" s="2">
        <v>0.2195</v>
      </c>
      <c r="E282" s="2">
        <v>2.0400000000000001E-2</v>
      </c>
      <c r="F282" s="2">
        <v>0.13289999999999999</v>
      </c>
      <c r="G282" s="2">
        <v>1.9099999999999999E-2</v>
      </c>
      <c r="H282" s="2">
        <v>0.04</v>
      </c>
      <c r="I282" s="2">
        <v>9.4999999999999998E-3</v>
      </c>
    </row>
    <row r="283" spans="1:9" x14ac:dyDescent="0.25">
      <c r="A283" s="3">
        <v>0.39</v>
      </c>
      <c r="B283" s="2">
        <v>0.60760000000000003</v>
      </c>
      <c r="C283" s="2">
        <v>2.4400000000000002E-2</v>
      </c>
      <c r="D283" s="2">
        <v>0.2195</v>
      </c>
      <c r="E283" s="2">
        <v>2.0400000000000001E-2</v>
      </c>
      <c r="F283" s="2">
        <v>0.13289999999999999</v>
      </c>
      <c r="G283" s="2">
        <v>1.9099999999999999E-2</v>
      </c>
      <c r="H283" s="2">
        <v>0.04</v>
      </c>
      <c r="I283" s="2">
        <v>9.4999999999999998E-3</v>
      </c>
    </row>
    <row r="284" spans="1:9" x14ac:dyDescent="0.25">
      <c r="A284" s="3">
        <v>0.39319999999999999</v>
      </c>
      <c r="B284" s="2">
        <v>0.60660000000000003</v>
      </c>
      <c r="C284" s="2">
        <v>2.4299999999999999E-2</v>
      </c>
      <c r="D284" s="2">
        <v>0.22</v>
      </c>
      <c r="E284" s="2">
        <v>2.0199999999999999E-2</v>
      </c>
      <c r="F284" s="2">
        <v>0.13320000000000001</v>
      </c>
      <c r="G284" s="2">
        <v>1.9E-2</v>
      </c>
      <c r="H284" s="2">
        <v>4.02E-2</v>
      </c>
      <c r="I284" s="2">
        <v>9.4999999999999998E-3</v>
      </c>
    </row>
    <row r="285" spans="1:9" x14ac:dyDescent="0.25">
      <c r="A285" s="3">
        <v>0.39340000000000003</v>
      </c>
      <c r="B285" s="2">
        <v>0.60650000000000004</v>
      </c>
      <c r="C285" s="2">
        <v>2.4199999999999999E-2</v>
      </c>
      <c r="D285" s="2">
        <v>0.22009999999999999</v>
      </c>
      <c r="E285" s="2">
        <v>2.0199999999999999E-2</v>
      </c>
      <c r="F285" s="2">
        <v>0.13320000000000001</v>
      </c>
      <c r="G285" s="2">
        <v>1.9E-2</v>
      </c>
      <c r="H285" s="2">
        <v>4.02E-2</v>
      </c>
      <c r="I285" s="2">
        <v>9.4999999999999998E-3</v>
      </c>
    </row>
    <row r="286" spans="1:9" x14ac:dyDescent="0.25">
      <c r="A286" s="3">
        <v>0.39660000000000001</v>
      </c>
      <c r="B286" s="2">
        <v>0.60560000000000003</v>
      </c>
      <c r="C286" s="2">
        <v>2.41E-2</v>
      </c>
      <c r="D286" s="2">
        <v>0.22059999999999999</v>
      </c>
      <c r="E286" s="2">
        <v>0.02</v>
      </c>
      <c r="F286" s="2">
        <v>0.13350000000000001</v>
      </c>
      <c r="G286" s="2">
        <v>1.89E-2</v>
      </c>
      <c r="H286" s="2">
        <v>4.0399999999999998E-2</v>
      </c>
      <c r="I286" s="2">
        <v>9.4999999999999998E-3</v>
      </c>
    </row>
    <row r="287" spans="1:9" x14ac:dyDescent="0.25">
      <c r="A287" s="3">
        <v>0.39679999999999999</v>
      </c>
      <c r="B287" s="2">
        <v>0.60550000000000004</v>
      </c>
      <c r="C287" s="2">
        <v>2.41E-2</v>
      </c>
      <c r="D287" s="2">
        <v>0.22059999999999999</v>
      </c>
      <c r="E287" s="2">
        <v>0.02</v>
      </c>
      <c r="F287" s="2">
        <v>0.13350000000000001</v>
      </c>
      <c r="G287" s="2">
        <v>1.89E-2</v>
      </c>
      <c r="H287" s="2">
        <v>4.0399999999999998E-2</v>
      </c>
      <c r="I287" s="2">
        <v>9.4999999999999998E-3</v>
      </c>
    </row>
    <row r="288" spans="1:9" x14ac:dyDescent="0.25">
      <c r="A288" s="3">
        <v>0.39979999999999999</v>
      </c>
      <c r="B288" s="2">
        <v>0.60460000000000003</v>
      </c>
      <c r="C288" s="2">
        <v>2.3900000000000001E-2</v>
      </c>
      <c r="D288" s="2">
        <v>0.22109999999999999</v>
      </c>
      <c r="E288" s="2">
        <v>1.9900000000000001E-2</v>
      </c>
      <c r="F288" s="2">
        <v>0.1338</v>
      </c>
      <c r="G288" s="2">
        <v>1.8800000000000001E-2</v>
      </c>
      <c r="H288" s="2">
        <v>4.0500000000000001E-2</v>
      </c>
      <c r="I288" s="2">
        <v>9.4000000000000004E-3</v>
      </c>
    </row>
    <row r="289" spans="1:9" x14ac:dyDescent="0.25">
      <c r="A289" s="3">
        <v>0.4</v>
      </c>
      <c r="B289" s="2">
        <v>0.60450000000000004</v>
      </c>
      <c r="C289" s="2">
        <v>2.3900000000000001E-2</v>
      </c>
      <c r="D289" s="2">
        <v>0.22109999999999999</v>
      </c>
      <c r="E289" s="2">
        <v>1.9900000000000001E-2</v>
      </c>
      <c r="F289" s="2">
        <v>0.1338</v>
      </c>
      <c r="G289" s="2">
        <v>1.8800000000000001E-2</v>
      </c>
      <c r="H289" s="2">
        <v>4.0500000000000001E-2</v>
      </c>
      <c r="I289" s="2">
        <v>9.4000000000000004E-3</v>
      </c>
    </row>
    <row r="290" spans="1:9" x14ac:dyDescent="0.25">
      <c r="A290" s="3">
        <v>0.4002</v>
      </c>
      <c r="B290" s="2">
        <v>0.60450000000000004</v>
      </c>
      <c r="C290" s="2">
        <v>2.3900000000000001E-2</v>
      </c>
      <c r="D290" s="2">
        <v>0.22109999999999999</v>
      </c>
      <c r="E290" s="2">
        <v>1.9900000000000001E-2</v>
      </c>
      <c r="F290" s="2">
        <v>0.1338</v>
      </c>
      <c r="G290" s="2">
        <v>1.8800000000000001E-2</v>
      </c>
      <c r="H290" s="2">
        <v>4.0599999999999997E-2</v>
      </c>
      <c r="I290" s="2">
        <v>9.4000000000000004E-3</v>
      </c>
    </row>
    <row r="291" spans="1:9" x14ac:dyDescent="0.25">
      <c r="A291" s="3">
        <v>0.41</v>
      </c>
      <c r="B291" s="2">
        <v>0.60150000000000003</v>
      </c>
      <c r="C291" s="2">
        <v>2.3400000000000001E-2</v>
      </c>
      <c r="D291" s="2">
        <v>0.22270000000000001</v>
      </c>
      <c r="E291" s="2">
        <v>1.9400000000000001E-2</v>
      </c>
      <c r="F291" s="2">
        <v>0.13469999999999999</v>
      </c>
      <c r="G291" s="2">
        <v>1.8599999999999998E-2</v>
      </c>
      <c r="H291" s="2">
        <v>4.1099999999999998E-2</v>
      </c>
      <c r="I291" s="2">
        <v>9.4000000000000004E-3</v>
      </c>
    </row>
    <row r="292" spans="1:9" x14ac:dyDescent="0.25">
      <c r="A292" s="3">
        <v>0.41320000000000001</v>
      </c>
      <c r="B292" s="2">
        <v>0.60050000000000003</v>
      </c>
      <c r="C292" s="2">
        <v>2.3199999999999998E-2</v>
      </c>
      <c r="D292" s="2">
        <v>0.22320000000000001</v>
      </c>
      <c r="E292" s="2">
        <v>1.9300000000000001E-2</v>
      </c>
      <c r="F292" s="2">
        <v>0.13500000000000001</v>
      </c>
      <c r="G292" s="2">
        <v>1.8499999999999999E-2</v>
      </c>
      <c r="H292" s="2">
        <v>4.1300000000000003E-2</v>
      </c>
      <c r="I292" s="2">
        <v>9.2999999999999992E-3</v>
      </c>
    </row>
    <row r="293" spans="1:9" x14ac:dyDescent="0.25">
      <c r="A293" s="3">
        <v>0.41339999999999999</v>
      </c>
      <c r="B293" s="2">
        <v>0.60040000000000004</v>
      </c>
      <c r="C293" s="2">
        <v>2.3199999999999998E-2</v>
      </c>
      <c r="D293" s="2">
        <v>0.2233</v>
      </c>
      <c r="E293" s="2">
        <v>1.9300000000000001E-2</v>
      </c>
      <c r="F293" s="2">
        <v>0.13500000000000001</v>
      </c>
      <c r="G293" s="2">
        <v>1.8499999999999999E-2</v>
      </c>
      <c r="H293" s="2">
        <v>4.1300000000000003E-2</v>
      </c>
      <c r="I293" s="2">
        <v>9.2999999999999992E-3</v>
      </c>
    </row>
    <row r="294" spans="1:9" x14ac:dyDescent="0.25">
      <c r="A294" s="3">
        <v>0.41660000000000003</v>
      </c>
      <c r="B294" s="2">
        <v>0.59940000000000004</v>
      </c>
      <c r="C294" s="2">
        <v>2.3E-2</v>
      </c>
      <c r="D294" s="2">
        <v>0.2238</v>
      </c>
      <c r="E294" s="2">
        <v>1.9099999999999999E-2</v>
      </c>
      <c r="F294" s="2">
        <v>0.1353</v>
      </c>
      <c r="G294" s="2">
        <v>1.84E-2</v>
      </c>
      <c r="H294" s="2">
        <v>4.1500000000000002E-2</v>
      </c>
      <c r="I294" s="2">
        <v>9.2999999999999992E-3</v>
      </c>
    </row>
    <row r="295" spans="1:9" x14ac:dyDescent="0.25">
      <c r="A295" s="3">
        <v>0.4234</v>
      </c>
      <c r="B295" s="2">
        <v>0.59730000000000005</v>
      </c>
      <c r="C295" s="2">
        <v>2.2700000000000001E-2</v>
      </c>
      <c r="D295" s="2">
        <v>0.22489999999999999</v>
      </c>
      <c r="E295" s="2">
        <v>1.8800000000000001E-2</v>
      </c>
      <c r="F295" s="2">
        <v>0.13589999999999999</v>
      </c>
      <c r="G295" s="2">
        <v>1.8200000000000001E-2</v>
      </c>
      <c r="H295" s="2">
        <v>4.19E-2</v>
      </c>
      <c r="I295" s="2">
        <v>9.1999999999999998E-3</v>
      </c>
    </row>
    <row r="296" spans="1:9" x14ac:dyDescent="0.25">
      <c r="A296" s="3">
        <v>0.42659999999999998</v>
      </c>
      <c r="B296" s="2">
        <v>0.59630000000000005</v>
      </c>
      <c r="C296" s="2">
        <v>2.2599999999999999E-2</v>
      </c>
      <c r="D296" s="2">
        <v>0.22539999999999999</v>
      </c>
      <c r="E296" s="2">
        <v>1.8700000000000001E-2</v>
      </c>
      <c r="F296" s="2">
        <v>0.1361</v>
      </c>
      <c r="G296" s="2">
        <v>1.8200000000000001E-2</v>
      </c>
      <c r="H296" s="2">
        <v>4.2099999999999999E-2</v>
      </c>
      <c r="I296" s="2">
        <v>9.1999999999999998E-3</v>
      </c>
    </row>
    <row r="297" spans="1:9" x14ac:dyDescent="0.25">
      <c r="A297" s="3">
        <v>0.42680000000000001</v>
      </c>
      <c r="B297" s="2">
        <v>0.59630000000000005</v>
      </c>
      <c r="C297" s="2">
        <v>2.2599999999999999E-2</v>
      </c>
      <c r="D297" s="2">
        <v>0.22539999999999999</v>
      </c>
      <c r="E297" s="2">
        <v>1.8700000000000001E-2</v>
      </c>
      <c r="F297" s="2">
        <v>0.13619999999999999</v>
      </c>
      <c r="G297" s="2">
        <v>1.8200000000000001E-2</v>
      </c>
      <c r="H297" s="2">
        <v>4.2099999999999999E-2</v>
      </c>
      <c r="I297" s="2">
        <v>9.1999999999999998E-3</v>
      </c>
    </row>
    <row r="298" spans="1:9" x14ac:dyDescent="0.25">
      <c r="A298" s="3">
        <v>0.43340000000000001</v>
      </c>
      <c r="B298" s="2">
        <v>0.59419999999999995</v>
      </c>
      <c r="C298" s="2">
        <v>2.23E-2</v>
      </c>
      <c r="D298" s="2">
        <v>0.22650000000000001</v>
      </c>
      <c r="E298" s="2">
        <v>1.84E-2</v>
      </c>
      <c r="F298" s="2">
        <v>0.13669999999999999</v>
      </c>
      <c r="G298" s="2">
        <v>1.7999999999999999E-2</v>
      </c>
      <c r="H298" s="2">
        <v>4.2500000000000003E-2</v>
      </c>
      <c r="I298" s="2">
        <v>9.1999999999999998E-3</v>
      </c>
    </row>
    <row r="299" spans="1:9" x14ac:dyDescent="0.25">
      <c r="A299" s="3">
        <v>0.44</v>
      </c>
      <c r="B299" s="2">
        <v>0.59219999999999995</v>
      </c>
      <c r="C299" s="2">
        <v>2.1999999999999999E-2</v>
      </c>
      <c r="D299" s="2">
        <v>0.2276</v>
      </c>
      <c r="E299" s="2">
        <v>1.8200000000000001E-2</v>
      </c>
      <c r="F299" s="2">
        <v>0.13730000000000001</v>
      </c>
      <c r="G299" s="2">
        <v>1.7899999999999999E-2</v>
      </c>
      <c r="H299" s="2">
        <v>4.2900000000000001E-2</v>
      </c>
      <c r="I299" s="2">
        <v>9.1000000000000004E-3</v>
      </c>
    </row>
    <row r="300" spans="1:9" x14ac:dyDescent="0.25">
      <c r="A300" s="3">
        <v>0.44019999999999998</v>
      </c>
      <c r="B300" s="2">
        <v>0.59209999999999996</v>
      </c>
      <c r="C300" s="2">
        <v>2.1999999999999999E-2</v>
      </c>
      <c r="D300" s="2">
        <v>0.2276</v>
      </c>
      <c r="E300" s="2">
        <v>1.8200000000000001E-2</v>
      </c>
      <c r="F300" s="2">
        <v>0.13730000000000001</v>
      </c>
      <c r="G300" s="2">
        <v>1.7899999999999999E-2</v>
      </c>
      <c r="H300" s="2">
        <v>4.2900000000000001E-2</v>
      </c>
      <c r="I300" s="2">
        <v>9.1000000000000004E-3</v>
      </c>
    </row>
    <row r="301" spans="1:9" x14ac:dyDescent="0.25">
      <c r="A301" s="3">
        <v>0.44319999999999998</v>
      </c>
      <c r="B301" s="2">
        <v>0.59119999999999995</v>
      </c>
      <c r="C301" s="2">
        <v>2.1899999999999999E-2</v>
      </c>
      <c r="D301" s="2">
        <v>0.2281</v>
      </c>
      <c r="E301" s="2">
        <v>1.8100000000000002E-2</v>
      </c>
      <c r="F301" s="2">
        <v>0.1376</v>
      </c>
      <c r="G301" s="2">
        <v>1.78E-2</v>
      </c>
      <c r="H301" s="2">
        <v>4.3099999999999999E-2</v>
      </c>
      <c r="I301" s="2">
        <v>9.1000000000000004E-3</v>
      </c>
    </row>
    <row r="302" spans="1:9" x14ac:dyDescent="0.25">
      <c r="A302" s="3">
        <v>0.44340000000000002</v>
      </c>
      <c r="B302" s="2">
        <v>0.59109999999999996</v>
      </c>
      <c r="C302" s="2">
        <v>2.1899999999999999E-2</v>
      </c>
      <c r="D302" s="2">
        <v>0.2281</v>
      </c>
      <c r="E302" s="2">
        <v>1.8100000000000002E-2</v>
      </c>
      <c r="F302" s="2">
        <v>0.1376</v>
      </c>
      <c r="G302" s="2">
        <v>1.78E-2</v>
      </c>
      <c r="H302" s="2">
        <v>4.3099999999999999E-2</v>
      </c>
      <c r="I302" s="2">
        <v>9.1000000000000004E-3</v>
      </c>
    </row>
    <row r="303" spans="1:9" x14ac:dyDescent="0.25">
      <c r="A303" s="3">
        <v>0.4466</v>
      </c>
      <c r="B303" s="2">
        <v>0.59019999999999995</v>
      </c>
      <c r="C303" s="2">
        <v>2.18E-2</v>
      </c>
      <c r="D303" s="2">
        <v>0.2286</v>
      </c>
      <c r="E303" s="2">
        <v>1.7999999999999999E-2</v>
      </c>
      <c r="F303" s="2">
        <v>0.13789999999999999</v>
      </c>
      <c r="G303" s="2">
        <v>1.78E-2</v>
      </c>
      <c r="H303" s="2">
        <v>4.3299999999999998E-2</v>
      </c>
      <c r="I303" s="2">
        <v>9.1000000000000004E-3</v>
      </c>
    </row>
    <row r="304" spans="1:9" x14ac:dyDescent="0.25">
      <c r="A304" s="3">
        <v>0.44679999999999997</v>
      </c>
      <c r="B304" s="2">
        <v>0.59009999999999996</v>
      </c>
      <c r="C304" s="2">
        <v>2.18E-2</v>
      </c>
      <c r="D304" s="2">
        <v>0.22869999999999999</v>
      </c>
      <c r="E304" s="2">
        <v>1.7899999999999999E-2</v>
      </c>
      <c r="F304" s="2">
        <v>0.13789999999999999</v>
      </c>
      <c r="G304" s="2">
        <v>1.78E-2</v>
      </c>
      <c r="H304" s="2">
        <v>4.3299999999999998E-2</v>
      </c>
      <c r="I304" s="2">
        <v>9.1000000000000004E-3</v>
      </c>
    </row>
    <row r="305" spans="1:9" x14ac:dyDescent="0.25">
      <c r="A305" s="3">
        <v>0.45</v>
      </c>
      <c r="B305" s="2">
        <v>0.58909999999999996</v>
      </c>
      <c r="C305" s="2">
        <v>2.1700000000000001E-2</v>
      </c>
      <c r="D305" s="2">
        <v>0.22919999999999999</v>
      </c>
      <c r="E305" s="2">
        <v>1.78E-2</v>
      </c>
      <c r="F305" s="2">
        <v>0.13819999999999999</v>
      </c>
      <c r="G305" s="2">
        <v>1.77E-2</v>
      </c>
      <c r="H305" s="2">
        <v>4.3499999999999997E-2</v>
      </c>
      <c r="I305" s="2">
        <v>8.9999999999999993E-3</v>
      </c>
    </row>
    <row r="306" spans="1:9" x14ac:dyDescent="0.25">
      <c r="A306" s="3">
        <v>0.45019999999999999</v>
      </c>
      <c r="B306" s="2">
        <v>0.58899999999999997</v>
      </c>
      <c r="C306" s="2">
        <v>2.1600000000000001E-2</v>
      </c>
      <c r="D306" s="2">
        <v>0.22919999999999999</v>
      </c>
      <c r="E306" s="2">
        <v>1.78E-2</v>
      </c>
      <c r="F306" s="2">
        <v>0.13819999999999999</v>
      </c>
      <c r="G306" s="2">
        <v>1.77E-2</v>
      </c>
      <c r="H306" s="2">
        <v>4.3499999999999997E-2</v>
      </c>
      <c r="I306" s="2">
        <v>8.9999999999999993E-3</v>
      </c>
    </row>
    <row r="307" spans="1:9" x14ac:dyDescent="0.25">
      <c r="A307" s="3">
        <v>0.45319999999999999</v>
      </c>
      <c r="B307" s="2">
        <v>0.58809999999999996</v>
      </c>
      <c r="C307" s="2">
        <v>2.1499999999999998E-2</v>
      </c>
      <c r="D307" s="2">
        <v>0.22969999999999999</v>
      </c>
      <c r="E307" s="2">
        <v>1.77E-2</v>
      </c>
      <c r="F307" s="2">
        <v>0.13850000000000001</v>
      </c>
      <c r="G307" s="2">
        <v>1.77E-2</v>
      </c>
      <c r="H307" s="2">
        <v>4.3700000000000003E-2</v>
      </c>
      <c r="I307" s="2">
        <v>8.9999999999999993E-3</v>
      </c>
    </row>
    <row r="308" spans="1:9" x14ac:dyDescent="0.25">
      <c r="A308" s="3">
        <v>0.45340000000000003</v>
      </c>
      <c r="B308" s="2">
        <v>0.58799999999999997</v>
      </c>
      <c r="C308" s="2">
        <v>2.1499999999999998E-2</v>
      </c>
      <c r="D308" s="2">
        <v>0.22969999999999999</v>
      </c>
      <c r="E308" s="2">
        <v>1.77E-2</v>
      </c>
      <c r="F308" s="2">
        <v>0.13850000000000001</v>
      </c>
      <c r="G308" s="2">
        <v>1.77E-2</v>
      </c>
      <c r="H308" s="2">
        <v>4.3700000000000003E-2</v>
      </c>
      <c r="I308" s="2">
        <v>8.9999999999999993E-3</v>
      </c>
    </row>
    <row r="309" spans="1:9" x14ac:dyDescent="0.25">
      <c r="A309" s="3">
        <v>0.45979999999999999</v>
      </c>
      <c r="B309" s="2">
        <v>0.58609999999999995</v>
      </c>
      <c r="C309" s="2">
        <v>2.1299999999999999E-2</v>
      </c>
      <c r="D309" s="2">
        <v>0.23080000000000001</v>
      </c>
      <c r="E309" s="2">
        <v>1.7600000000000001E-2</v>
      </c>
      <c r="F309" s="2">
        <v>0.1391</v>
      </c>
      <c r="G309" s="2">
        <v>1.7600000000000001E-2</v>
      </c>
      <c r="H309" s="2">
        <v>4.41E-2</v>
      </c>
      <c r="I309" s="2">
        <v>8.9999999999999993E-3</v>
      </c>
    </row>
    <row r="310" spans="1:9" x14ac:dyDescent="0.25">
      <c r="A310" s="3">
        <v>0.46</v>
      </c>
      <c r="B310" s="2">
        <v>0.58599999999999997</v>
      </c>
      <c r="C310" s="2">
        <v>2.1299999999999999E-2</v>
      </c>
      <c r="D310" s="2">
        <v>0.23080000000000001</v>
      </c>
      <c r="E310" s="2">
        <v>1.7600000000000001E-2</v>
      </c>
      <c r="F310" s="2">
        <v>0.1391</v>
      </c>
      <c r="G310" s="2">
        <v>1.7600000000000001E-2</v>
      </c>
      <c r="H310" s="2">
        <v>4.4200000000000003E-2</v>
      </c>
      <c r="I310" s="2">
        <v>8.9999999999999993E-3</v>
      </c>
    </row>
    <row r="311" spans="1:9" x14ac:dyDescent="0.25">
      <c r="A311" s="3">
        <v>0.46339999999999998</v>
      </c>
      <c r="B311" s="2">
        <v>0.58489999999999998</v>
      </c>
      <c r="C311" s="2">
        <v>2.12E-2</v>
      </c>
      <c r="D311" s="2">
        <v>0.23130000000000001</v>
      </c>
      <c r="E311" s="2">
        <v>1.7500000000000002E-2</v>
      </c>
      <c r="F311" s="2">
        <v>0.1394</v>
      </c>
      <c r="G311" s="2">
        <v>1.7500000000000002E-2</v>
      </c>
      <c r="H311" s="2">
        <v>4.4400000000000002E-2</v>
      </c>
      <c r="I311" s="2">
        <v>8.9999999999999993E-3</v>
      </c>
    </row>
    <row r="312" spans="1:9" x14ac:dyDescent="0.25">
      <c r="A312" s="3">
        <v>0.46660000000000001</v>
      </c>
      <c r="B312" s="2">
        <v>0.58389999999999997</v>
      </c>
      <c r="C312" s="2">
        <v>2.12E-2</v>
      </c>
      <c r="D312" s="2">
        <v>0.2319</v>
      </c>
      <c r="E312" s="2">
        <v>1.7399999999999999E-2</v>
      </c>
      <c r="F312" s="2">
        <v>0.1396</v>
      </c>
      <c r="G312" s="2">
        <v>1.7500000000000002E-2</v>
      </c>
      <c r="H312" s="2">
        <v>4.4600000000000001E-2</v>
      </c>
      <c r="I312" s="2">
        <v>8.8999999999999999E-3</v>
      </c>
    </row>
    <row r="313" spans="1:9" x14ac:dyDescent="0.25">
      <c r="A313" s="3">
        <v>0.46679999999999999</v>
      </c>
      <c r="B313" s="2">
        <v>0.58389999999999997</v>
      </c>
      <c r="C313" s="2">
        <v>2.12E-2</v>
      </c>
      <c r="D313" s="2">
        <v>0.2319</v>
      </c>
      <c r="E313" s="2">
        <v>1.7399999999999999E-2</v>
      </c>
      <c r="F313" s="2">
        <v>0.13969999999999999</v>
      </c>
      <c r="G313" s="2">
        <v>1.7500000000000002E-2</v>
      </c>
      <c r="H313" s="2">
        <v>4.4600000000000001E-2</v>
      </c>
      <c r="I313" s="2">
        <v>8.8999999999999999E-3</v>
      </c>
    </row>
    <row r="314" spans="1:9" x14ac:dyDescent="0.25">
      <c r="A314" s="3">
        <v>0.4698</v>
      </c>
      <c r="B314" s="2">
        <v>0.58289999999999997</v>
      </c>
      <c r="C314" s="2">
        <v>2.1100000000000001E-2</v>
      </c>
      <c r="D314" s="2">
        <v>0.2324</v>
      </c>
      <c r="E314" s="2">
        <v>1.7299999999999999E-2</v>
      </c>
      <c r="F314" s="2">
        <v>0.1399</v>
      </c>
      <c r="G314" s="2">
        <v>1.7399999999999999E-2</v>
      </c>
      <c r="H314" s="2">
        <v>4.48E-2</v>
      </c>
      <c r="I314" s="2">
        <v>8.8999999999999999E-3</v>
      </c>
    </row>
    <row r="315" spans="1:9" x14ac:dyDescent="0.25">
      <c r="A315" s="3">
        <v>0.47</v>
      </c>
      <c r="B315" s="2">
        <v>0.58289999999999997</v>
      </c>
      <c r="C315" s="2">
        <v>2.1100000000000001E-2</v>
      </c>
      <c r="D315" s="2">
        <v>0.2324</v>
      </c>
      <c r="E315" s="2">
        <v>1.7299999999999999E-2</v>
      </c>
      <c r="F315" s="2">
        <v>0.1399</v>
      </c>
      <c r="G315" s="2">
        <v>1.7399999999999999E-2</v>
      </c>
      <c r="H315" s="2">
        <v>4.48E-2</v>
      </c>
      <c r="I315" s="2">
        <v>8.8999999999999999E-3</v>
      </c>
    </row>
    <row r="316" spans="1:9" x14ac:dyDescent="0.25">
      <c r="A316" s="3">
        <v>0.47660000000000002</v>
      </c>
      <c r="B316" s="2">
        <v>0.58079999999999998</v>
      </c>
      <c r="C316" s="2">
        <v>2.0899999999999998E-2</v>
      </c>
      <c r="D316" s="2">
        <v>0.23350000000000001</v>
      </c>
      <c r="E316" s="2">
        <v>1.72E-2</v>
      </c>
      <c r="F316" s="2">
        <v>0.14050000000000001</v>
      </c>
      <c r="G316" s="2">
        <v>1.7399999999999999E-2</v>
      </c>
      <c r="H316" s="2">
        <v>4.5199999999999997E-2</v>
      </c>
      <c r="I316" s="2">
        <v>8.8999999999999999E-3</v>
      </c>
    </row>
    <row r="317" spans="1:9" x14ac:dyDescent="0.25">
      <c r="A317" s="3">
        <v>0.4768</v>
      </c>
      <c r="B317" s="2">
        <v>0.58069999999999999</v>
      </c>
      <c r="C317" s="2">
        <v>2.0899999999999998E-2</v>
      </c>
      <c r="D317" s="2">
        <v>0.23350000000000001</v>
      </c>
      <c r="E317" s="2">
        <v>1.72E-2</v>
      </c>
      <c r="F317" s="2">
        <v>0.14050000000000001</v>
      </c>
      <c r="G317" s="2">
        <v>1.7399999999999999E-2</v>
      </c>
      <c r="H317" s="2">
        <v>4.5199999999999997E-2</v>
      </c>
      <c r="I317" s="2">
        <v>8.8999999999999999E-3</v>
      </c>
    </row>
    <row r="318" spans="1:9" x14ac:dyDescent="0.25">
      <c r="A318" s="3">
        <v>0.48</v>
      </c>
      <c r="B318" s="2">
        <v>0.57969999999999999</v>
      </c>
      <c r="C318" s="2">
        <v>2.0899999999999998E-2</v>
      </c>
      <c r="D318" s="2">
        <v>0.23400000000000001</v>
      </c>
      <c r="E318" s="2">
        <v>1.7100000000000001E-2</v>
      </c>
      <c r="F318" s="2">
        <v>0.14080000000000001</v>
      </c>
      <c r="G318" s="2">
        <v>1.7299999999999999E-2</v>
      </c>
      <c r="H318" s="2">
        <v>4.5400000000000003E-2</v>
      </c>
      <c r="I318" s="2">
        <v>8.8999999999999999E-3</v>
      </c>
    </row>
    <row r="319" spans="1:9" x14ac:dyDescent="0.25">
      <c r="A319" s="3">
        <v>0.48020000000000002</v>
      </c>
      <c r="B319" s="2">
        <v>0.57969999999999999</v>
      </c>
      <c r="C319" s="2">
        <v>2.0899999999999998E-2</v>
      </c>
      <c r="D319" s="2">
        <v>0.2341</v>
      </c>
      <c r="E319" s="2">
        <v>1.7100000000000001E-2</v>
      </c>
      <c r="F319" s="2">
        <v>0.14080000000000001</v>
      </c>
      <c r="G319" s="2">
        <v>1.7299999999999999E-2</v>
      </c>
      <c r="H319" s="2">
        <v>4.5400000000000003E-2</v>
      </c>
      <c r="I319" s="2">
        <v>8.8999999999999999E-3</v>
      </c>
    </row>
    <row r="320" spans="1:9" x14ac:dyDescent="0.25">
      <c r="A320" s="3">
        <v>0.48320000000000002</v>
      </c>
      <c r="B320" s="2">
        <v>0.57869999999999999</v>
      </c>
      <c r="C320" s="2">
        <v>2.0799999999999999E-2</v>
      </c>
      <c r="D320" s="2">
        <v>0.23449999999999999</v>
      </c>
      <c r="E320" s="2">
        <v>1.7100000000000001E-2</v>
      </c>
      <c r="F320" s="2">
        <v>0.1411</v>
      </c>
      <c r="G320" s="2">
        <v>1.7299999999999999E-2</v>
      </c>
      <c r="H320" s="2">
        <v>4.5600000000000002E-2</v>
      </c>
      <c r="I320" s="2">
        <v>8.8999999999999999E-3</v>
      </c>
    </row>
    <row r="321" spans="1:9" x14ac:dyDescent="0.25">
      <c r="A321" s="3">
        <v>0.4834</v>
      </c>
      <c r="B321" s="2">
        <v>0.57869999999999999</v>
      </c>
      <c r="C321" s="2">
        <v>2.0799999999999999E-2</v>
      </c>
      <c r="D321" s="2">
        <v>0.2346</v>
      </c>
      <c r="E321" s="2">
        <v>1.7100000000000001E-2</v>
      </c>
      <c r="F321" s="2">
        <v>0.1411</v>
      </c>
      <c r="G321" s="2">
        <v>1.7299999999999999E-2</v>
      </c>
      <c r="H321" s="2">
        <v>4.5600000000000002E-2</v>
      </c>
      <c r="I321" s="2">
        <v>8.8999999999999999E-3</v>
      </c>
    </row>
    <row r="322" spans="1:9" x14ac:dyDescent="0.25">
      <c r="A322" s="3">
        <v>0.49</v>
      </c>
      <c r="B322" s="2">
        <v>0.5766</v>
      </c>
      <c r="C322" s="2">
        <v>2.07E-2</v>
      </c>
      <c r="D322" s="2">
        <v>0.2356</v>
      </c>
      <c r="E322" s="2">
        <v>1.7000000000000001E-2</v>
      </c>
      <c r="F322" s="2">
        <v>0.14169999999999999</v>
      </c>
      <c r="G322" s="2">
        <v>1.7299999999999999E-2</v>
      </c>
      <c r="H322" s="2">
        <v>4.6100000000000002E-2</v>
      </c>
      <c r="I322" s="2">
        <v>8.8999999999999999E-3</v>
      </c>
    </row>
    <row r="323" spans="1:9" x14ac:dyDescent="0.25">
      <c r="A323" s="3">
        <v>0.49320000000000003</v>
      </c>
      <c r="B323" s="2">
        <v>0.5756</v>
      </c>
      <c r="C323" s="2">
        <v>2.07E-2</v>
      </c>
      <c r="D323" s="2">
        <v>0.23619999999999999</v>
      </c>
      <c r="E323" s="2">
        <v>1.6899999999999998E-2</v>
      </c>
      <c r="F323" s="2">
        <v>0.14199999999999999</v>
      </c>
      <c r="G323" s="2">
        <v>1.7299999999999999E-2</v>
      </c>
      <c r="H323" s="2">
        <v>4.6300000000000001E-2</v>
      </c>
      <c r="I323" s="2">
        <v>8.8999999999999999E-3</v>
      </c>
    </row>
    <row r="324" spans="1:9" x14ac:dyDescent="0.25">
      <c r="A324" s="3">
        <v>0.49340000000000001</v>
      </c>
      <c r="B324" s="2">
        <v>0.57550000000000001</v>
      </c>
      <c r="C324" s="2">
        <v>2.07E-2</v>
      </c>
      <c r="D324" s="2">
        <v>0.23619999999999999</v>
      </c>
      <c r="E324" s="2">
        <v>1.6899999999999998E-2</v>
      </c>
      <c r="F324" s="2">
        <v>0.14199999999999999</v>
      </c>
      <c r="G324" s="2">
        <v>1.7299999999999999E-2</v>
      </c>
      <c r="H324" s="2">
        <v>4.6300000000000001E-2</v>
      </c>
      <c r="I324" s="2">
        <v>8.8999999999999999E-3</v>
      </c>
    </row>
    <row r="325" spans="1:9" x14ac:dyDescent="0.25">
      <c r="A325" s="3">
        <v>0.49659999999999999</v>
      </c>
      <c r="B325" s="2">
        <v>0.57450000000000001</v>
      </c>
      <c r="C325" s="2">
        <v>2.06E-2</v>
      </c>
      <c r="D325" s="2">
        <v>0.23669999999999999</v>
      </c>
      <c r="E325" s="2">
        <v>1.6899999999999998E-2</v>
      </c>
      <c r="F325" s="2">
        <v>0.14230000000000001</v>
      </c>
      <c r="G325" s="2">
        <v>1.7299999999999999E-2</v>
      </c>
      <c r="H325" s="2">
        <v>4.65E-2</v>
      </c>
      <c r="I325" s="2">
        <v>8.8000000000000005E-3</v>
      </c>
    </row>
    <row r="326" spans="1:9" x14ac:dyDescent="0.25">
      <c r="A326" s="3">
        <v>0.49680000000000002</v>
      </c>
      <c r="B326" s="2">
        <v>0.57450000000000001</v>
      </c>
      <c r="C326" s="2">
        <v>2.06E-2</v>
      </c>
      <c r="D326" s="2">
        <v>0.23680000000000001</v>
      </c>
      <c r="E326" s="2">
        <v>1.6899999999999998E-2</v>
      </c>
      <c r="F326" s="2">
        <v>0.14230000000000001</v>
      </c>
      <c r="G326" s="2">
        <v>1.7299999999999999E-2</v>
      </c>
      <c r="H326" s="2">
        <v>4.65E-2</v>
      </c>
      <c r="I326" s="2">
        <v>8.8000000000000005E-3</v>
      </c>
    </row>
    <row r="327" spans="1:9" x14ac:dyDescent="0.25">
      <c r="A327" s="3">
        <v>0.5</v>
      </c>
      <c r="B327" s="2">
        <v>0.57350000000000001</v>
      </c>
      <c r="C327" s="2">
        <v>2.06E-2</v>
      </c>
      <c r="D327" s="2">
        <v>0.23730000000000001</v>
      </c>
      <c r="E327" s="2">
        <v>1.6899999999999998E-2</v>
      </c>
      <c r="F327" s="2">
        <v>0.1426</v>
      </c>
      <c r="G327" s="2">
        <v>1.7299999999999999E-2</v>
      </c>
      <c r="H327" s="2">
        <v>4.6699999999999998E-2</v>
      </c>
      <c r="I327" s="2">
        <v>8.8000000000000005E-3</v>
      </c>
    </row>
    <row r="328" spans="1:9" x14ac:dyDescent="0.25">
      <c r="A328" s="3">
        <v>0.50660000000000005</v>
      </c>
      <c r="B328" s="2">
        <v>0.57140000000000002</v>
      </c>
      <c r="C328" s="2">
        <v>2.06E-2</v>
      </c>
      <c r="D328" s="2">
        <v>0.23830000000000001</v>
      </c>
      <c r="E328" s="2">
        <v>1.6899999999999998E-2</v>
      </c>
      <c r="F328" s="2">
        <v>0.1431</v>
      </c>
      <c r="G328" s="2">
        <v>1.7299999999999999E-2</v>
      </c>
      <c r="H328" s="2">
        <v>4.7100000000000003E-2</v>
      </c>
      <c r="I328" s="2">
        <v>8.8000000000000005E-3</v>
      </c>
    </row>
    <row r="329" spans="1:9" x14ac:dyDescent="0.25">
      <c r="A329" s="3">
        <v>0.50680000000000003</v>
      </c>
      <c r="B329" s="2">
        <v>0.57130000000000003</v>
      </c>
      <c r="C329" s="2">
        <v>2.06E-2</v>
      </c>
      <c r="D329" s="2">
        <v>0.2384</v>
      </c>
      <c r="E329" s="2">
        <v>1.6899999999999998E-2</v>
      </c>
      <c r="F329" s="2">
        <v>0.14319999999999999</v>
      </c>
      <c r="G329" s="2">
        <v>1.7299999999999999E-2</v>
      </c>
      <c r="H329" s="2">
        <v>4.7100000000000003E-2</v>
      </c>
      <c r="I329" s="2">
        <v>8.8000000000000005E-3</v>
      </c>
    </row>
    <row r="330" spans="1:9" x14ac:dyDescent="0.25">
      <c r="A330" s="3">
        <v>0.51</v>
      </c>
      <c r="B330" s="2">
        <v>0.57030000000000003</v>
      </c>
      <c r="C330" s="2">
        <v>2.06E-2</v>
      </c>
      <c r="D330" s="2">
        <v>0.2389</v>
      </c>
      <c r="E330" s="2">
        <v>1.6899999999999998E-2</v>
      </c>
      <c r="F330" s="2">
        <v>0.1434</v>
      </c>
      <c r="G330" s="2">
        <v>1.7299999999999999E-2</v>
      </c>
      <c r="H330" s="2">
        <v>4.7399999999999998E-2</v>
      </c>
      <c r="I330" s="2">
        <v>8.8000000000000005E-3</v>
      </c>
    </row>
    <row r="331" spans="1:9" x14ac:dyDescent="0.25">
      <c r="A331" s="3">
        <v>0.51659999999999995</v>
      </c>
      <c r="B331" s="2">
        <v>0.56820000000000004</v>
      </c>
      <c r="C331" s="2">
        <v>2.06E-2</v>
      </c>
      <c r="D331" s="2">
        <v>0.24</v>
      </c>
      <c r="E331" s="2">
        <v>1.6899999999999998E-2</v>
      </c>
      <c r="F331" s="2">
        <v>0.14399999999999999</v>
      </c>
      <c r="G331" s="2">
        <v>1.7299999999999999E-2</v>
      </c>
      <c r="H331" s="2">
        <v>4.7800000000000002E-2</v>
      </c>
      <c r="I331" s="2">
        <v>8.8000000000000005E-3</v>
      </c>
    </row>
    <row r="332" spans="1:9" x14ac:dyDescent="0.25">
      <c r="A332" s="3">
        <v>0.51680000000000004</v>
      </c>
      <c r="B332" s="2">
        <v>0.56820000000000004</v>
      </c>
      <c r="C332" s="2">
        <v>2.06E-2</v>
      </c>
      <c r="D332" s="2">
        <v>0.24</v>
      </c>
      <c r="E332" s="2">
        <v>1.6899999999999998E-2</v>
      </c>
      <c r="F332" s="2">
        <v>0.14399999999999999</v>
      </c>
      <c r="G332" s="2">
        <v>1.7299999999999999E-2</v>
      </c>
      <c r="H332" s="2">
        <v>4.7800000000000002E-2</v>
      </c>
      <c r="I332" s="2">
        <v>8.8000000000000005E-3</v>
      </c>
    </row>
    <row r="333" spans="1:9" x14ac:dyDescent="0.25">
      <c r="A333" s="3">
        <v>0.52</v>
      </c>
      <c r="B333" s="2">
        <v>0.56720000000000004</v>
      </c>
      <c r="C333" s="2">
        <v>2.06E-2</v>
      </c>
      <c r="D333" s="2">
        <v>0.24049999999999999</v>
      </c>
      <c r="E333" s="2">
        <v>1.6899999999999998E-2</v>
      </c>
      <c r="F333" s="2">
        <v>0.14430000000000001</v>
      </c>
      <c r="G333" s="2">
        <v>1.7299999999999999E-2</v>
      </c>
      <c r="H333" s="2">
        <v>4.8000000000000001E-2</v>
      </c>
      <c r="I333" s="2">
        <v>8.8000000000000005E-3</v>
      </c>
    </row>
    <row r="334" spans="1:9" x14ac:dyDescent="0.25">
      <c r="A334" s="3">
        <v>0.5202</v>
      </c>
      <c r="B334" s="2">
        <v>0.56710000000000005</v>
      </c>
      <c r="C334" s="2">
        <v>2.06E-2</v>
      </c>
      <c r="D334" s="2">
        <v>0.24060000000000001</v>
      </c>
      <c r="E334" s="2">
        <v>1.6899999999999998E-2</v>
      </c>
      <c r="F334" s="2">
        <v>0.14430000000000001</v>
      </c>
      <c r="G334" s="2">
        <v>1.7299999999999999E-2</v>
      </c>
      <c r="H334" s="2">
        <v>4.8000000000000001E-2</v>
      </c>
      <c r="I334" s="2">
        <v>8.8000000000000005E-3</v>
      </c>
    </row>
    <row r="335" spans="1:9" x14ac:dyDescent="0.25">
      <c r="A335" s="3">
        <v>0.52339999999999998</v>
      </c>
      <c r="B335" s="2">
        <v>0.56610000000000005</v>
      </c>
      <c r="C335" s="2">
        <v>2.06E-2</v>
      </c>
      <c r="D335" s="2">
        <v>0.24110000000000001</v>
      </c>
      <c r="E335" s="2">
        <v>1.6899999999999998E-2</v>
      </c>
      <c r="F335" s="2">
        <v>0.14460000000000001</v>
      </c>
      <c r="G335" s="2">
        <v>1.7299999999999999E-2</v>
      </c>
      <c r="H335" s="2">
        <v>4.82E-2</v>
      </c>
      <c r="I335" s="2">
        <v>8.8999999999999999E-3</v>
      </c>
    </row>
    <row r="336" spans="1:9" x14ac:dyDescent="0.25">
      <c r="A336" s="3">
        <v>0.52659999999999996</v>
      </c>
      <c r="B336" s="2">
        <v>0.56510000000000005</v>
      </c>
      <c r="C336" s="2">
        <v>2.06E-2</v>
      </c>
      <c r="D336" s="2">
        <v>0.24160000000000001</v>
      </c>
      <c r="E336" s="2">
        <v>1.7000000000000001E-2</v>
      </c>
      <c r="F336" s="2">
        <v>0.1449</v>
      </c>
      <c r="G336" s="2">
        <v>1.7399999999999999E-2</v>
      </c>
      <c r="H336" s="2">
        <v>4.8500000000000001E-2</v>
      </c>
      <c r="I336" s="2">
        <v>8.8999999999999999E-3</v>
      </c>
    </row>
    <row r="337" spans="1:9" x14ac:dyDescent="0.25">
      <c r="A337" s="3">
        <v>0.52680000000000005</v>
      </c>
      <c r="B337" s="2">
        <v>0.56499999999999995</v>
      </c>
      <c r="C337" s="2">
        <v>2.06E-2</v>
      </c>
      <c r="D337" s="2">
        <v>0.24160000000000001</v>
      </c>
      <c r="E337" s="2">
        <v>1.7000000000000001E-2</v>
      </c>
      <c r="F337" s="2">
        <v>0.1449</v>
      </c>
      <c r="G337" s="2">
        <v>1.7399999999999999E-2</v>
      </c>
      <c r="H337" s="2">
        <v>4.8500000000000001E-2</v>
      </c>
      <c r="I337" s="2">
        <v>8.8999999999999999E-3</v>
      </c>
    </row>
    <row r="338" spans="1:9" x14ac:dyDescent="0.25">
      <c r="A338" s="3">
        <v>0.53</v>
      </c>
      <c r="B338" s="2">
        <v>0.56399999999999995</v>
      </c>
      <c r="C338" s="2">
        <v>2.07E-2</v>
      </c>
      <c r="D338" s="2">
        <v>0.24210000000000001</v>
      </c>
      <c r="E338" s="2">
        <v>1.7000000000000001E-2</v>
      </c>
      <c r="F338" s="2">
        <v>0.1452</v>
      </c>
      <c r="G338" s="2">
        <v>1.7399999999999999E-2</v>
      </c>
      <c r="H338" s="2">
        <v>4.87E-2</v>
      </c>
      <c r="I338" s="2">
        <v>8.8999999999999999E-3</v>
      </c>
    </row>
    <row r="339" spans="1:9" x14ac:dyDescent="0.25">
      <c r="A339" s="3">
        <v>0.53320000000000001</v>
      </c>
      <c r="B339" s="2">
        <v>0.56299999999999994</v>
      </c>
      <c r="C339" s="2">
        <v>2.07E-2</v>
      </c>
      <c r="D339" s="2">
        <v>0.2427</v>
      </c>
      <c r="E339" s="2">
        <v>1.7000000000000001E-2</v>
      </c>
      <c r="F339" s="2">
        <v>0.14549999999999999</v>
      </c>
      <c r="G339" s="2">
        <v>1.7399999999999999E-2</v>
      </c>
      <c r="H339" s="2">
        <v>4.8899999999999999E-2</v>
      </c>
      <c r="I339" s="2">
        <v>8.8999999999999999E-3</v>
      </c>
    </row>
    <row r="340" spans="1:9" x14ac:dyDescent="0.25">
      <c r="A340" s="3">
        <v>0.53339999999999999</v>
      </c>
      <c r="B340" s="2">
        <v>0.56289999999999996</v>
      </c>
      <c r="C340" s="2">
        <v>2.07E-2</v>
      </c>
      <c r="D340" s="2">
        <v>0.2427</v>
      </c>
      <c r="E340" s="2">
        <v>1.7000000000000001E-2</v>
      </c>
      <c r="F340" s="2">
        <v>0.14549999999999999</v>
      </c>
      <c r="G340" s="2">
        <v>1.7399999999999999E-2</v>
      </c>
      <c r="H340" s="2">
        <v>4.8899999999999999E-2</v>
      </c>
      <c r="I340" s="2">
        <v>8.8999999999999999E-3</v>
      </c>
    </row>
    <row r="341" spans="1:9" x14ac:dyDescent="0.25">
      <c r="A341" s="3">
        <v>0.53659999999999997</v>
      </c>
      <c r="B341" s="2">
        <v>0.56189999999999996</v>
      </c>
      <c r="C341" s="2">
        <v>2.0799999999999999E-2</v>
      </c>
      <c r="D341" s="2">
        <v>0.2432</v>
      </c>
      <c r="E341" s="2">
        <v>1.7100000000000001E-2</v>
      </c>
      <c r="F341" s="2">
        <v>0.1457</v>
      </c>
      <c r="G341" s="2">
        <v>1.7500000000000002E-2</v>
      </c>
      <c r="H341" s="2">
        <v>4.9099999999999998E-2</v>
      </c>
      <c r="I341" s="2">
        <v>8.8999999999999999E-3</v>
      </c>
    </row>
    <row r="342" spans="1:9" x14ac:dyDescent="0.25">
      <c r="A342" s="3">
        <v>0.54</v>
      </c>
      <c r="B342" s="2">
        <v>0.56079999999999997</v>
      </c>
      <c r="C342" s="2">
        <v>2.0799999999999999E-2</v>
      </c>
      <c r="D342" s="2">
        <v>0.24379999999999999</v>
      </c>
      <c r="E342" s="2">
        <v>1.72E-2</v>
      </c>
      <c r="F342" s="2">
        <v>0.14599999999999999</v>
      </c>
      <c r="G342" s="2">
        <v>1.7500000000000002E-2</v>
      </c>
      <c r="H342" s="2">
        <v>4.9399999999999999E-2</v>
      </c>
      <c r="I342" s="2">
        <v>8.8999999999999999E-3</v>
      </c>
    </row>
    <row r="343" spans="1:9" x14ac:dyDescent="0.25">
      <c r="A343" s="3">
        <v>0.54320000000000002</v>
      </c>
      <c r="B343" s="2">
        <v>0.55979999999999996</v>
      </c>
      <c r="C343" s="2">
        <v>2.0899999999999998E-2</v>
      </c>
      <c r="D343" s="2">
        <v>0.24429999999999999</v>
      </c>
      <c r="E343" s="2">
        <v>1.72E-2</v>
      </c>
      <c r="F343" s="2">
        <v>0.14630000000000001</v>
      </c>
      <c r="G343" s="2">
        <v>1.7600000000000001E-2</v>
      </c>
      <c r="H343" s="2">
        <v>4.9599999999999998E-2</v>
      </c>
      <c r="I343" s="2">
        <v>8.8999999999999999E-3</v>
      </c>
    </row>
    <row r="344" spans="1:9" x14ac:dyDescent="0.25">
      <c r="A344" s="3">
        <v>0.54339999999999999</v>
      </c>
      <c r="B344" s="2">
        <v>0.55979999999999996</v>
      </c>
      <c r="C344" s="2">
        <v>2.0899999999999998E-2</v>
      </c>
      <c r="D344" s="2">
        <v>0.24429999999999999</v>
      </c>
      <c r="E344" s="2">
        <v>1.72E-2</v>
      </c>
      <c r="F344" s="2">
        <v>0.14630000000000001</v>
      </c>
      <c r="G344" s="2">
        <v>1.7600000000000001E-2</v>
      </c>
      <c r="H344" s="2">
        <v>4.9599999999999998E-2</v>
      </c>
      <c r="I344" s="2">
        <v>8.8999999999999999E-3</v>
      </c>
    </row>
    <row r="345" spans="1:9" x14ac:dyDescent="0.25">
      <c r="A345" s="3">
        <v>0.54659999999999997</v>
      </c>
      <c r="B345" s="2">
        <v>0.55869999999999997</v>
      </c>
      <c r="C345" s="2">
        <v>2.1000000000000001E-2</v>
      </c>
      <c r="D345" s="2">
        <v>0.24479999999999999</v>
      </c>
      <c r="E345" s="2">
        <v>1.7299999999999999E-2</v>
      </c>
      <c r="F345" s="2">
        <v>0.14660000000000001</v>
      </c>
      <c r="G345" s="2">
        <v>1.7600000000000001E-2</v>
      </c>
      <c r="H345" s="2">
        <v>4.9799999999999997E-2</v>
      </c>
      <c r="I345" s="2">
        <v>8.9999999999999993E-3</v>
      </c>
    </row>
    <row r="346" spans="1:9" x14ac:dyDescent="0.25">
      <c r="A346" s="3">
        <v>0.54679999999999995</v>
      </c>
      <c r="B346" s="2">
        <v>0.55869999999999997</v>
      </c>
      <c r="C346" s="2">
        <v>2.1000000000000001E-2</v>
      </c>
      <c r="D346" s="2">
        <v>0.24490000000000001</v>
      </c>
      <c r="E346" s="2">
        <v>1.7299999999999999E-2</v>
      </c>
      <c r="F346" s="2">
        <v>0.14660000000000001</v>
      </c>
      <c r="G346" s="2">
        <v>1.7600000000000001E-2</v>
      </c>
      <c r="H346" s="2">
        <v>4.9799999999999997E-2</v>
      </c>
      <c r="I346" s="2">
        <v>8.9999999999999993E-3</v>
      </c>
    </row>
    <row r="347" spans="1:9" x14ac:dyDescent="0.25">
      <c r="A347" s="3">
        <v>0.55000000000000004</v>
      </c>
      <c r="B347" s="2">
        <v>0.55769999999999997</v>
      </c>
      <c r="C347" s="2">
        <v>2.1000000000000001E-2</v>
      </c>
      <c r="D347" s="2">
        <v>0.24540000000000001</v>
      </c>
      <c r="E347" s="2">
        <v>1.7399999999999999E-2</v>
      </c>
      <c r="F347" s="2">
        <v>0.1469</v>
      </c>
      <c r="G347" s="2">
        <v>1.77E-2</v>
      </c>
      <c r="H347" s="2">
        <v>0.05</v>
      </c>
      <c r="I347" s="2">
        <v>8.9999999999999993E-3</v>
      </c>
    </row>
    <row r="348" spans="1:9" x14ac:dyDescent="0.25">
      <c r="A348" s="3">
        <v>0.55320000000000003</v>
      </c>
      <c r="B348" s="2">
        <v>0.55659999999999998</v>
      </c>
      <c r="C348" s="2">
        <v>2.1100000000000001E-2</v>
      </c>
      <c r="D348" s="2">
        <v>0.24590000000000001</v>
      </c>
      <c r="E348" s="2">
        <v>1.7500000000000002E-2</v>
      </c>
      <c r="F348" s="2">
        <v>0.1472</v>
      </c>
      <c r="G348" s="2">
        <v>1.77E-2</v>
      </c>
      <c r="H348" s="2">
        <v>5.0299999999999997E-2</v>
      </c>
      <c r="I348" s="2">
        <v>8.9999999999999993E-3</v>
      </c>
    </row>
    <row r="349" spans="1:9" x14ac:dyDescent="0.25">
      <c r="A349" s="3">
        <v>0.56000000000000005</v>
      </c>
      <c r="B349" s="2">
        <v>0.55449999999999999</v>
      </c>
      <c r="C349" s="2">
        <v>2.1299999999999999E-2</v>
      </c>
      <c r="D349" s="2">
        <v>0.247</v>
      </c>
      <c r="E349" s="2">
        <v>1.77E-2</v>
      </c>
      <c r="F349" s="2">
        <v>0.14779999999999999</v>
      </c>
      <c r="G349" s="2">
        <v>1.7899999999999999E-2</v>
      </c>
      <c r="H349" s="2">
        <v>5.0700000000000002E-2</v>
      </c>
      <c r="I349" s="2">
        <v>9.1000000000000004E-3</v>
      </c>
    </row>
    <row r="350" spans="1:9" x14ac:dyDescent="0.25">
      <c r="A350" s="3">
        <v>0.56020000000000003</v>
      </c>
      <c r="B350" s="2">
        <v>0.5544</v>
      </c>
      <c r="C350" s="2">
        <v>2.1299999999999999E-2</v>
      </c>
      <c r="D350" s="2">
        <v>0.24709999999999999</v>
      </c>
      <c r="E350" s="2">
        <v>1.77E-2</v>
      </c>
      <c r="F350" s="2">
        <v>0.14779999999999999</v>
      </c>
      <c r="G350" s="2">
        <v>1.7899999999999999E-2</v>
      </c>
      <c r="H350" s="2">
        <v>5.0700000000000002E-2</v>
      </c>
      <c r="I350" s="2">
        <v>9.1000000000000004E-3</v>
      </c>
    </row>
    <row r="351" spans="1:9" x14ac:dyDescent="0.25">
      <c r="A351" s="3">
        <v>0.56340000000000001</v>
      </c>
      <c r="B351" s="2">
        <v>0.5534</v>
      </c>
      <c r="C351" s="2">
        <v>2.1399999999999999E-2</v>
      </c>
      <c r="D351" s="2">
        <v>0.24759999999999999</v>
      </c>
      <c r="E351" s="2">
        <v>1.78E-2</v>
      </c>
      <c r="F351" s="2">
        <v>0.14810000000000001</v>
      </c>
      <c r="G351" s="2">
        <v>1.7899999999999999E-2</v>
      </c>
      <c r="H351" s="2">
        <v>5.0999999999999997E-2</v>
      </c>
      <c r="I351" s="2">
        <v>9.1000000000000004E-3</v>
      </c>
    </row>
    <row r="352" spans="1:9" x14ac:dyDescent="0.25">
      <c r="A352" s="3">
        <v>0.56659999999999999</v>
      </c>
      <c r="B352" s="2">
        <v>0.5524</v>
      </c>
      <c r="C352" s="2">
        <v>2.1499999999999998E-2</v>
      </c>
      <c r="D352" s="2">
        <v>0.24809999999999999</v>
      </c>
      <c r="E352" s="2">
        <v>1.7899999999999999E-2</v>
      </c>
      <c r="F352" s="2">
        <v>0.14829999999999999</v>
      </c>
      <c r="G352" s="2">
        <v>1.7999999999999999E-2</v>
      </c>
      <c r="H352" s="2">
        <v>5.1200000000000002E-2</v>
      </c>
      <c r="I352" s="2">
        <v>9.1000000000000004E-3</v>
      </c>
    </row>
    <row r="353" spans="1:9" x14ac:dyDescent="0.25">
      <c r="A353" s="3">
        <v>0.56679999999999997</v>
      </c>
      <c r="B353" s="2">
        <v>0.55230000000000001</v>
      </c>
      <c r="C353" s="2">
        <v>2.1499999999999998E-2</v>
      </c>
      <c r="D353" s="2">
        <v>0.24809999999999999</v>
      </c>
      <c r="E353" s="2">
        <v>1.7899999999999999E-2</v>
      </c>
      <c r="F353" s="2">
        <v>0.1484</v>
      </c>
      <c r="G353" s="2">
        <v>1.7999999999999999E-2</v>
      </c>
      <c r="H353" s="2">
        <v>5.1200000000000002E-2</v>
      </c>
      <c r="I353" s="2">
        <v>9.1000000000000004E-3</v>
      </c>
    </row>
    <row r="354" spans="1:9" x14ac:dyDescent="0.25">
      <c r="A354" s="3">
        <v>0.56999999999999995</v>
      </c>
      <c r="B354" s="2">
        <v>0.55130000000000001</v>
      </c>
      <c r="C354" s="2">
        <v>2.1600000000000001E-2</v>
      </c>
      <c r="D354" s="2">
        <v>0.24859999999999999</v>
      </c>
      <c r="E354" s="2">
        <v>1.7999999999999999E-2</v>
      </c>
      <c r="F354" s="2">
        <v>0.14860000000000001</v>
      </c>
      <c r="G354" s="2">
        <v>1.8100000000000002E-2</v>
      </c>
      <c r="H354" s="2">
        <v>5.1400000000000001E-2</v>
      </c>
      <c r="I354" s="2">
        <v>9.1999999999999998E-3</v>
      </c>
    </row>
    <row r="355" spans="1:9" x14ac:dyDescent="0.25">
      <c r="A355" s="3">
        <v>0.57320000000000004</v>
      </c>
      <c r="B355" s="2">
        <v>0.55030000000000001</v>
      </c>
      <c r="C355" s="2">
        <v>2.1700000000000001E-2</v>
      </c>
      <c r="D355" s="2">
        <v>0.2492</v>
      </c>
      <c r="E355" s="2">
        <v>1.8200000000000001E-2</v>
      </c>
      <c r="F355" s="2">
        <v>0.1489</v>
      </c>
      <c r="G355" s="2">
        <v>1.8200000000000001E-2</v>
      </c>
      <c r="H355" s="2">
        <v>5.16E-2</v>
      </c>
      <c r="I355" s="2">
        <v>9.1999999999999998E-3</v>
      </c>
    </row>
    <row r="356" spans="1:9" x14ac:dyDescent="0.25">
      <c r="A356" s="3">
        <v>0.57340000000000002</v>
      </c>
      <c r="B356" s="2">
        <v>0.55020000000000002</v>
      </c>
      <c r="C356" s="2">
        <v>2.1700000000000001E-2</v>
      </c>
      <c r="D356" s="2">
        <v>0.2492</v>
      </c>
      <c r="E356" s="2">
        <v>1.8200000000000001E-2</v>
      </c>
      <c r="F356" s="2">
        <v>0.1489</v>
      </c>
      <c r="G356" s="2">
        <v>1.8200000000000001E-2</v>
      </c>
      <c r="H356" s="2">
        <v>5.1700000000000003E-2</v>
      </c>
      <c r="I356" s="2">
        <v>9.1999999999999998E-3</v>
      </c>
    </row>
    <row r="357" spans="1:9" x14ac:dyDescent="0.25">
      <c r="A357" s="3">
        <v>0.5766</v>
      </c>
      <c r="B357" s="2">
        <v>0.54920000000000002</v>
      </c>
      <c r="C357" s="2">
        <v>2.18E-2</v>
      </c>
      <c r="D357" s="2">
        <v>0.24970000000000001</v>
      </c>
      <c r="E357" s="2">
        <v>1.83E-2</v>
      </c>
      <c r="F357" s="2">
        <v>0.1492</v>
      </c>
      <c r="G357" s="2">
        <v>1.83E-2</v>
      </c>
      <c r="H357" s="2">
        <v>5.1900000000000002E-2</v>
      </c>
      <c r="I357" s="2">
        <v>9.2999999999999992E-3</v>
      </c>
    </row>
    <row r="358" spans="1:9" x14ac:dyDescent="0.25">
      <c r="A358" s="3">
        <v>0.57679999999999998</v>
      </c>
      <c r="B358" s="2">
        <v>0.54910000000000003</v>
      </c>
      <c r="C358" s="2">
        <v>2.1899999999999999E-2</v>
      </c>
      <c r="D358" s="2">
        <v>0.24979999999999999</v>
      </c>
      <c r="E358" s="2">
        <v>1.83E-2</v>
      </c>
      <c r="F358" s="2">
        <v>0.1492</v>
      </c>
      <c r="G358" s="2">
        <v>1.83E-2</v>
      </c>
      <c r="H358" s="2">
        <v>5.1900000000000002E-2</v>
      </c>
      <c r="I358" s="2">
        <v>9.2999999999999992E-3</v>
      </c>
    </row>
    <row r="359" spans="1:9" x14ac:dyDescent="0.25">
      <c r="A359" s="3">
        <v>0.57999999999999996</v>
      </c>
      <c r="B359" s="2">
        <v>0.54810000000000003</v>
      </c>
      <c r="C359" s="2">
        <v>2.1999999999999999E-2</v>
      </c>
      <c r="D359" s="2">
        <v>0.25030000000000002</v>
      </c>
      <c r="E359" s="2">
        <v>1.84E-2</v>
      </c>
      <c r="F359" s="2">
        <v>0.14949999999999999</v>
      </c>
      <c r="G359" s="2">
        <v>1.84E-2</v>
      </c>
      <c r="H359" s="2">
        <v>5.21E-2</v>
      </c>
      <c r="I359" s="2">
        <v>9.2999999999999992E-3</v>
      </c>
    </row>
    <row r="360" spans="1:9" x14ac:dyDescent="0.25">
      <c r="A360" s="3">
        <v>0.58020000000000005</v>
      </c>
      <c r="B360" s="2">
        <v>0.54800000000000004</v>
      </c>
      <c r="C360" s="2">
        <v>2.1999999999999999E-2</v>
      </c>
      <c r="D360" s="2">
        <v>0.25030000000000002</v>
      </c>
      <c r="E360" s="2">
        <v>1.8499999999999999E-2</v>
      </c>
      <c r="F360" s="2">
        <v>0.14949999999999999</v>
      </c>
      <c r="G360" s="2">
        <v>1.84E-2</v>
      </c>
      <c r="H360" s="2">
        <v>5.21E-2</v>
      </c>
      <c r="I360" s="2">
        <v>9.2999999999999992E-3</v>
      </c>
    </row>
    <row r="361" spans="1:9" x14ac:dyDescent="0.25">
      <c r="A361" s="3">
        <v>0.58320000000000005</v>
      </c>
      <c r="B361" s="2">
        <v>0.54710000000000003</v>
      </c>
      <c r="C361" s="2">
        <v>2.2100000000000002E-2</v>
      </c>
      <c r="D361" s="2">
        <v>0.25080000000000002</v>
      </c>
      <c r="E361" s="2">
        <v>1.8599999999999998E-2</v>
      </c>
      <c r="F361" s="2">
        <v>0.14979999999999999</v>
      </c>
      <c r="G361" s="2">
        <v>1.8499999999999999E-2</v>
      </c>
      <c r="H361" s="2">
        <v>5.2299999999999999E-2</v>
      </c>
      <c r="I361" s="2">
        <v>9.2999999999999992E-3</v>
      </c>
    </row>
    <row r="362" spans="1:9" x14ac:dyDescent="0.25">
      <c r="A362" s="3">
        <v>0.58340000000000003</v>
      </c>
      <c r="B362" s="2">
        <v>0.54700000000000004</v>
      </c>
      <c r="C362" s="2">
        <v>2.2100000000000002E-2</v>
      </c>
      <c r="D362" s="2">
        <v>0.25080000000000002</v>
      </c>
      <c r="E362" s="2">
        <v>1.8599999999999998E-2</v>
      </c>
      <c r="F362" s="2">
        <v>0.14979999999999999</v>
      </c>
      <c r="G362" s="2">
        <v>1.8499999999999999E-2</v>
      </c>
      <c r="H362" s="2">
        <v>5.2400000000000002E-2</v>
      </c>
      <c r="I362" s="2">
        <v>9.4000000000000004E-3</v>
      </c>
    </row>
    <row r="363" spans="1:9" x14ac:dyDescent="0.25">
      <c r="A363" s="3">
        <v>0.58660000000000001</v>
      </c>
      <c r="B363" s="2">
        <v>0.54600000000000004</v>
      </c>
      <c r="C363" s="2">
        <v>2.23E-2</v>
      </c>
      <c r="D363" s="2">
        <v>0.25130000000000002</v>
      </c>
      <c r="E363" s="2">
        <v>1.8700000000000001E-2</v>
      </c>
      <c r="F363" s="2">
        <v>0.15010000000000001</v>
      </c>
      <c r="G363" s="2">
        <v>1.8599999999999998E-2</v>
      </c>
      <c r="H363" s="2">
        <v>5.2600000000000001E-2</v>
      </c>
      <c r="I363" s="2">
        <v>9.4000000000000004E-3</v>
      </c>
    </row>
    <row r="364" spans="1:9" x14ac:dyDescent="0.25">
      <c r="A364" s="3">
        <v>0.58679999999999999</v>
      </c>
      <c r="B364" s="2">
        <v>0.54590000000000005</v>
      </c>
      <c r="C364" s="2">
        <v>2.23E-2</v>
      </c>
      <c r="D364" s="2">
        <v>0.25140000000000001</v>
      </c>
      <c r="E364" s="2">
        <v>1.8800000000000001E-2</v>
      </c>
      <c r="F364" s="2">
        <v>0.15010000000000001</v>
      </c>
      <c r="G364" s="2">
        <v>1.8599999999999998E-2</v>
      </c>
      <c r="H364" s="2">
        <v>5.2600000000000001E-2</v>
      </c>
      <c r="I364" s="2">
        <v>9.4000000000000004E-3</v>
      </c>
    </row>
    <row r="365" spans="1:9" x14ac:dyDescent="0.25">
      <c r="A365" s="3">
        <v>0.59319999999999995</v>
      </c>
      <c r="B365" s="2">
        <v>0.54390000000000005</v>
      </c>
      <c r="C365" s="2">
        <v>2.2599999999999999E-2</v>
      </c>
      <c r="D365" s="2">
        <v>0.25240000000000001</v>
      </c>
      <c r="E365" s="2">
        <v>1.9099999999999999E-2</v>
      </c>
      <c r="F365" s="2">
        <v>0.15060000000000001</v>
      </c>
      <c r="G365" s="2">
        <v>1.8800000000000001E-2</v>
      </c>
      <c r="H365" s="2">
        <v>5.3100000000000001E-2</v>
      </c>
      <c r="I365" s="2">
        <v>9.4999999999999998E-3</v>
      </c>
    </row>
    <row r="366" spans="1:9" x14ac:dyDescent="0.25">
      <c r="A366" s="3">
        <v>0.59340000000000004</v>
      </c>
      <c r="B366" s="2">
        <v>0.54379999999999995</v>
      </c>
      <c r="C366" s="2">
        <v>2.2599999999999999E-2</v>
      </c>
      <c r="D366" s="2">
        <v>0.2525</v>
      </c>
      <c r="E366" s="2">
        <v>1.9099999999999999E-2</v>
      </c>
      <c r="F366" s="2">
        <v>0.1507</v>
      </c>
      <c r="G366" s="2">
        <v>1.8800000000000001E-2</v>
      </c>
      <c r="H366" s="2">
        <v>5.3100000000000001E-2</v>
      </c>
      <c r="I366" s="2">
        <v>9.4999999999999998E-3</v>
      </c>
    </row>
    <row r="367" spans="1:9" x14ac:dyDescent="0.25">
      <c r="A367" s="3">
        <v>0.59660000000000002</v>
      </c>
      <c r="B367" s="2">
        <v>0.54279999999999995</v>
      </c>
      <c r="C367" s="2">
        <v>2.2700000000000001E-2</v>
      </c>
      <c r="D367" s="2">
        <v>0.253</v>
      </c>
      <c r="E367" s="2">
        <v>1.9300000000000001E-2</v>
      </c>
      <c r="F367" s="2">
        <v>0.15090000000000001</v>
      </c>
      <c r="G367" s="2">
        <v>1.89E-2</v>
      </c>
      <c r="H367" s="2">
        <v>5.33E-2</v>
      </c>
      <c r="I367" s="2">
        <v>9.5999999999999992E-3</v>
      </c>
    </row>
    <row r="368" spans="1:9" x14ac:dyDescent="0.25">
      <c r="A368" s="3">
        <v>0.5968</v>
      </c>
      <c r="B368" s="2">
        <v>0.54269999999999996</v>
      </c>
      <c r="C368" s="2">
        <v>2.2700000000000001E-2</v>
      </c>
      <c r="D368" s="2">
        <v>0.253</v>
      </c>
      <c r="E368" s="2">
        <v>1.9300000000000001E-2</v>
      </c>
      <c r="F368" s="2">
        <v>0.15090000000000001</v>
      </c>
      <c r="G368" s="2">
        <v>1.89E-2</v>
      </c>
      <c r="H368" s="2">
        <v>5.33E-2</v>
      </c>
      <c r="I368" s="2">
        <v>9.5999999999999992E-3</v>
      </c>
    </row>
    <row r="369" spans="1:9" x14ac:dyDescent="0.25">
      <c r="A369" s="3">
        <v>0.5998</v>
      </c>
      <c r="B369" s="2">
        <v>0.54179999999999995</v>
      </c>
      <c r="C369" s="2">
        <v>2.29E-2</v>
      </c>
      <c r="D369" s="2">
        <v>0.2535</v>
      </c>
      <c r="E369" s="2">
        <v>1.9400000000000001E-2</v>
      </c>
      <c r="F369" s="2">
        <v>0.1512</v>
      </c>
      <c r="G369" s="2">
        <v>1.9E-2</v>
      </c>
      <c r="H369" s="2">
        <v>5.3499999999999999E-2</v>
      </c>
      <c r="I369" s="2">
        <v>9.5999999999999992E-3</v>
      </c>
    </row>
    <row r="370" spans="1:9" x14ac:dyDescent="0.25">
      <c r="A370" s="3">
        <v>0.6</v>
      </c>
      <c r="B370" s="2">
        <v>0.54169999999999996</v>
      </c>
      <c r="C370" s="2">
        <v>2.29E-2</v>
      </c>
      <c r="D370" s="2">
        <v>0.2535</v>
      </c>
      <c r="E370" s="2">
        <v>1.9400000000000001E-2</v>
      </c>
      <c r="F370" s="2">
        <v>0.1512</v>
      </c>
      <c r="G370" s="2">
        <v>1.9E-2</v>
      </c>
      <c r="H370" s="2">
        <v>5.3499999999999999E-2</v>
      </c>
      <c r="I370" s="2">
        <v>9.5999999999999992E-3</v>
      </c>
    </row>
    <row r="371" spans="1:9" x14ac:dyDescent="0.25">
      <c r="A371" s="3">
        <v>0.60019999999999996</v>
      </c>
      <c r="B371" s="2">
        <v>0.54159999999999997</v>
      </c>
      <c r="C371" s="2">
        <v>2.29E-2</v>
      </c>
      <c r="D371" s="2">
        <v>0.25359999999999999</v>
      </c>
      <c r="E371" s="2">
        <v>1.9400000000000001E-2</v>
      </c>
      <c r="F371" s="2">
        <v>0.1512</v>
      </c>
      <c r="G371" s="2">
        <v>1.9E-2</v>
      </c>
      <c r="H371" s="2">
        <v>5.3600000000000002E-2</v>
      </c>
      <c r="I371" s="2">
        <v>9.5999999999999992E-3</v>
      </c>
    </row>
    <row r="372" spans="1:9" x14ac:dyDescent="0.25">
      <c r="A372" s="3">
        <v>0.60319999999999996</v>
      </c>
      <c r="B372" s="2">
        <v>0.54069999999999996</v>
      </c>
      <c r="C372" s="2">
        <v>2.3E-2</v>
      </c>
      <c r="D372" s="2">
        <v>0.254</v>
      </c>
      <c r="E372" s="2">
        <v>1.9599999999999999E-2</v>
      </c>
      <c r="F372" s="2">
        <v>0.1515</v>
      </c>
      <c r="G372" s="2">
        <v>1.9099999999999999E-2</v>
      </c>
      <c r="H372" s="2">
        <v>5.3800000000000001E-2</v>
      </c>
      <c r="I372" s="2">
        <v>9.7000000000000003E-3</v>
      </c>
    </row>
    <row r="373" spans="1:9" x14ac:dyDescent="0.25">
      <c r="A373" s="3">
        <v>0.60340000000000005</v>
      </c>
      <c r="B373" s="2">
        <v>0.54059999999999997</v>
      </c>
      <c r="C373" s="2">
        <v>2.3099999999999999E-2</v>
      </c>
      <c r="D373" s="2">
        <v>0.25409999999999999</v>
      </c>
      <c r="E373" s="2">
        <v>1.9599999999999999E-2</v>
      </c>
      <c r="F373" s="2">
        <v>0.1515</v>
      </c>
      <c r="G373" s="2">
        <v>1.9099999999999999E-2</v>
      </c>
      <c r="H373" s="2">
        <v>5.3800000000000001E-2</v>
      </c>
      <c r="I373" s="2">
        <v>9.7000000000000003E-3</v>
      </c>
    </row>
    <row r="374" spans="1:9" x14ac:dyDescent="0.25">
      <c r="A374" s="3">
        <v>0.60680000000000001</v>
      </c>
      <c r="B374" s="2">
        <v>0.53949999999999998</v>
      </c>
      <c r="C374" s="2">
        <v>2.3199999999999998E-2</v>
      </c>
      <c r="D374" s="2">
        <v>0.25459999999999999</v>
      </c>
      <c r="E374" s="2">
        <v>1.9800000000000002E-2</v>
      </c>
      <c r="F374" s="2">
        <v>0.15179999999999999</v>
      </c>
      <c r="G374" s="2">
        <v>1.9300000000000001E-2</v>
      </c>
      <c r="H374" s="2">
        <v>5.3999999999999999E-2</v>
      </c>
      <c r="I374" s="2">
        <v>9.7999999999999997E-3</v>
      </c>
    </row>
    <row r="375" spans="1:9" x14ac:dyDescent="0.25">
      <c r="A375" s="3">
        <v>0.61</v>
      </c>
      <c r="B375" s="2">
        <v>0.53849999999999998</v>
      </c>
      <c r="C375" s="2">
        <v>2.3400000000000001E-2</v>
      </c>
      <c r="D375" s="2">
        <v>0.25509999999999999</v>
      </c>
      <c r="E375" s="2">
        <v>0.02</v>
      </c>
      <c r="F375" s="2">
        <v>0.15210000000000001</v>
      </c>
      <c r="G375" s="2">
        <v>1.9400000000000001E-2</v>
      </c>
      <c r="H375" s="2">
        <v>5.4300000000000001E-2</v>
      </c>
      <c r="I375" s="2">
        <v>9.7999999999999997E-3</v>
      </c>
    </row>
    <row r="376" spans="1:9" x14ac:dyDescent="0.25">
      <c r="A376" s="3">
        <v>0.61019999999999996</v>
      </c>
      <c r="B376" s="2">
        <v>0.53839999999999999</v>
      </c>
      <c r="C376" s="2">
        <v>2.3400000000000001E-2</v>
      </c>
      <c r="D376" s="2">
        <v>0.25519999999999998</v>
      </c>
      <c r="E376" s="2">
        <v>0.02</v>
      </c>
      <c r="F376" s="2">
        <v>0.15210000000000001</v>
      </c>
      <c r="G376" s="2">
        <v>1.9400000000000001E-2</v>
      </c>
      <c r="H376" s="2">
        <v>5.4300000000000001E-2</v>
      </c>
      <c r="I376" s="2">
        <v>9.7999999999999997E-3</v>
      </c>
    </row>
    <row r="377" spans="1:9" x14ac:dyDescent="0.25">
      <c r="A377" s="3">
        <v>0.61319999999999997</v>
      </c>
      <c r="B377" s="2">
        <v>0.53749999999999998</v>
      </c>
      <c r="C377" s="2">
        <v>2.3599999999999999E-2</v>
      </c>
      <c r="D377" s="2">
        <v>0.25569999999999998</v>
      </c>
      <c r="E377" s="2">
        <v>2.0199999999999999E-2</v>
      </c>
      <c r="F377" s="2">
        <v>0.15240000000000001</v>
      </c>
      <c r="G377" s="2">
        <v>1.95E-2</v>
      </c>
      <c r="H377" s="2">
        <v>5.45E-2</v>
      </c>
      <c r="I377" s="2">
        <v>9.9000000000000008E-3</v>
      </c>
    </row>
    <row r="378" spans="1:9" x14ac:dyDescent="0.25">
      <c r="A378" s="3">
        <v>0.61339999999999995</v>
      </c>
      <c r="B378" s="2">
        <v>0.53739999999999999</v>
      </c>
      <c r="C378" s="2">
        <v>2.3599999999999999E-2</v>
      </c>
      <c r="D378" s="2">
        <v>0.25569999999999998</v>
      </c>
      <c r="E378" s="2">
        <v>2.0199999999999999E-2</v>
      </c>
      <c r="F378" s="2">
        <v>0.15240000000000001</v>
      </c>
      <c r="G378" s="2">
        <v>1.95E-2</v>
      </c>
      <c r="H378" s="2">
        <v>5.45E-2</v>
      </c>
      <c r="I378" s="2">
        <v>9.9000000000000008E-3</v>
      </c>
    </row>
    <row r="379" spans="1:9" x14ac:dyDescent="0.25">
      <c r="A379" s="3">
        <v>0.61660000000000004</v>
      </c>
      <c r="B379" s="2">
        <v>0.53639999999999999</v>
      </c>
      <c r="C379" s="2">
        <v>2.3800000000000002E-2</v>
      </c>
      <c r="D379" s="2">
        <v>0.25619999999999998</v>
      </c>
      <c r="E379" s="2">
        <v>2.0400000000000001E-2</v>
      </c>
      <c r="F379" s="2">
        <v>0.15260000000000001</v>
      </c>
      <c r="G379" s="2">
        <v>1.9699999999999999E-2</v>
      </c>
      <c r="H379" s="2">
        <v>5.4800000000000001E-2</v>
      </c>
      <c r="I379" s="2">
        <v>0.01</v>
      </c>
    </row>
    <row r="380" spans="1:9" x14ac:dyDescent="0.25">
      <c r="A380" s="3">
        <v>0.61680000000000001</v>
      </c>
      <c r="B380" s="2">
        <v>0.5363</v>
      </c>
      <c r="C380" s="2">
        <v>2.3800000000000002E-2</v>
      </c>
      <c r="D380" s="2">
        <v>0.25629999999999997</v>
      </c>
      <c r="E380" s="2">
        <v>2.0400000000000001E-2</v>
      </c>
      <c r="F380" s="2">
        <v>0.1527</v>
      </c>
      <c r="G380" s="2">
        <v>1.9699999999999999E-2</v>
      </c>
      <c r="H380" s="2">
        <v>5.4800000000000001E-2</v>
      </c>
      <c r="I380" s="2">
        <v>0.01</v>
      </c>
    </row>
    <row r="381" spans="1:9" x14ac:dyDescent="0.25">
      <c r="A381" s="3">
        <v>0.62</v>
      </c>
      <c r="B381" s="2">
        <v>0.5353</v>
      </c>
      <c r="C381" s="2">
        <v>2.4E-2</v>
      </c>
      <c r="D381" s="2">
        <v>0.25679999999999997</v>
      </c>
      <c r="E381" s="2">
        <v>2.06E-2</v>
      </c>
      <c r="F381" s="2">
        <v>0.15290000000000001</v>
      </c>
      <c r="G381" s="2">
        <v>1.9800000000000002E-2</v>
      </c>
      <c r="H381" s="2">
        <v>5.5E-2</v>
      </c>
      <c r="I381" s="2">
        <v>0.01</v>
      </c>
    </row>
    <row r="382" spans="1:9" x14ac:dyDescent="0.25">
      <c r="A382" s="3">
        <v>0.62019999999999997</v>
      </c>
      <c r="B382" s="2">
        <v>0.53520000000000001</v>
      </c>
      <c r="C382" s="2">
        <v>2.4E-2</v>
      </c>
      <c r="D382" s="2">
        <v>0.25679999999999997</v>
      </c>
      <c r="E382" s="2">
        <v>2.06E-2</v>
      </c>
      <c r="F382" s="2">
        <v>0.153</v>
      </c>
      <c r="G382" s="2">
        <v>1.9800000000000002E-2</v>
      </c>
      <c r="H382" s="2">
        <v>5.5E-2</v>
      </c>
      <c r="I382" s="2">
        <v>1.01E-2</v>
      </c>
    </row>
    <row r="383" spans="1:9" x14ac:dyDescent="0.25">
      <c r="A383" s="3">
        <v>0.62339999999999995</v>
      </c>
      <c r="B383" s="2">
        <v>0.53420000000000001</v>
      </c>
      <c r="C383" s="2">
        <v>2.4199999999999999E-2</v>
      </c>
      <c r="D383" s="2">
        <v>0.25729999999999997</v>
      </c>
      <c r="E383" s="2">
        <v>2.0899999999999998E-2</v>
      </c>
      <c r="F383" s="2">
        <v>0.1532</v>
      </c>
      <c r="G383" s="2">
        <v>1.9900000000000001E-2</v>
      </c>
      <c r="H383" s="2">
        <v>5.5300000000000002E-2</v>
      </c>
      <c r="I383" s="2">
        <v>1.01E-2</v>
      </c>
    </row>
    <row r="384" spans="1:9" x14ac:dyDescent="0.25">
      <c r="A384" s="3">
        <v>0.62660000000000005</v>
      </c>
      <c r="B384" s="2">
        <v>0.53320000000000001</v>
      </c>
      <c r="C384" s="2">
        <v>2.4400000000000002E-2</v>
      </c>
      <c r="D384" s="2">
        <v>0.25779999999999997</v>
      </c>
      <c r="E384" s="2">
        <v>2.1100000000000001E-2</v>
      </c>
      <c r="F384" s="2">
        <v>0.1535</v>
      </c>
      <c r="G384" s="2">
        <v>2.01E-2</v>
      </c>
      <c r="H384" s="2">
        <v>5.5500000000000001E-2</v>
      </c>
      <c r="I384" s="2">
        <v>1.0200000000000001E-2</v>
      </c>
    </row>
    <row r="385" spans="1:9" x14ac:dyDescent="0.25">
      <c r="A385" s="3">
        <v>0.62680000000000002</v>
      </c>
      <c r="B385" s="2">
        <v>0.53310000000000002</v>
      </c>
      <c r="C385" s="2">
        <v>2.4400000000000002E-2</v>
      </c>
      <c r="D385" s="2">
        <v>0.25790000000000002</v>
      </c>
      <c r="E385" s="2">
        <v>2.1100000000000001E-2</v>
      </c>
      <c r="F385" s="2">
        <v>0.1535</v>
      </c>
      <c r="G385" s="2">
        <v>2.01E-2</v>
      </c>
      <c r="H385" s="2">
        <v>5.5500000000000001E-2</v>
      </c>
      <c r="I385" s="2">
        <v>1.0200000000000001E-2</v>
      </c>
    </row>
    <row r="386" spans="1:9" x14ac:dyDescent="0.25">
      <c r="A386" s="3">
        <v>0.63</v>
      </c>
      <c r="B386" s="2">
        <v>0.53210000000000002</v>
      </c>
      <c r="C386" s="2">
        <v>2.46E-2</v>
      </c>
      <c r="D386" s="2">
        <v>0.25840000000000002</v>
      </c>
      <c r="E386" s="2">
        <v>2.1299999999999999E-2</v>
      </c>
      <c r="F386" s="2">
        <v>0.15379999999999999</v>
      </c>
      <c r="G386" s="2">
        <v>2.0199999999999999E-2</v>
      </c>
      <c r="H386" s="2">
        <v>5.57E-2</v>
      </c>
      <c r="I386" s="2">
        <v>1.03E-2</v>
      </c>
    </row>
    <row r="387" spans="1:9" x14ac:dyDescent="0.25">
      <c r="A387" s="3">
        <v>0.63319999999999999</v>
      </c>
      <c r="B387" s="2">
        <v>0.53100000000000003</v>
      </c>
      <c r="C387" s="2">
        <v>2.4799999999999999E-2</v>
      </c>
      <c r="D387" s="2">
        <v>0.25890000000000002</v>
      </c>
      <c r="E387" s="2">
        <v>2.1499999999999998E-2</v>
      </c>
      <c r="F387" s="2">
        <v>0.15409999999999999</v>
      </c>
      <c r="G387" s="2">
        <v>2.0400000000000001E-2</v>
      </c>
      <c r="H387" s="2">
        <v>5.6000000000000001E-2</v>
      </c>
      <c r="I387" s="2">
        <v>1.04E-2</v>
      </c>
    </row>
    <row r="388" spans="1:9" x14ac:dyDescent="0.25">
      <c r="A388" s="3">
        <v>0.63339999999999996</v>
      </c>
      <c r="B388" s="2">
        <v>0.53100000000000003</v>
      </c>
      <c r="C388" s="2">
        <v>2.4799999999999999E-2</v>
      </c>
      <c r="D388" s="2">
        <v>0.25890000000000002</v>
      </c>
      <c r="E388" s="2">
        <v>2.1499999999999998E-2</v>
      </c>
      <c r="F388" s="2">
        <v>0.15409999999999999</v>
      </c>
      <c r="G388" s="2">
        <v>2.0400000000000001E-2</v>
      </c>
      <c r="H388" s="2">
        <v>5.6000000000000001E-2</v>
      </c>
      <c r="I388" s="2">
        <v>1.04E-2</v>
      </c>
    </row>
    <row r="389" spans="1:9" x14ac:dyDescent="0.25">
      <c r="A389" s="3">
        <v>0.63680000000000003</v>
      </c>
      <c r="B389" s="2">
        <v>0.52990000000000004</v>
      </c>
      <c r="C389" s="2">
        <v>2.5000000000000001E-2</v>
      </c>
      <c r="D389" s="2">
        <v>0.25950000000000001</v>
      </c>
      <c r="E389" s="2">
        <v>2.18E-2</v>
      </c>
      <c r="F389" s="2">
        <v>0.15440000000000001</v>
      </c>
      <c r="G389" s="2">
        <v>2.06E-2</v>
      </c>
      <c r="H389" s="2">
        <v>5.6300000000000003E-2</v>
      </c>
      <c r="I389" s="2">
        <v>1.0500000000000001E-2</v>
      </c>
    </row>
    <row r="390" spans="1:9" x14ac:dyDescent="0.25">
      <c r="A390" s="3">
        <v>0.64</v>
      </c>
      <c r="B390" s="2">
        <v>0.52880000000000005</v>
      </c>
      <c r="C390" s="2">
        <v>2.52E-2</v>
      </c>
      <c r="D390" s="2">
        <v>0.26</v>
      </c>
      <c r="E390" s="2">
        <v>2.1999999999999999E-2</v>
      </c>
      <c r="F390" s="2">
        <v>0.15459999999999999</v>
      </c>
      <c r="G390" s="2">
        <v>2.07E-2</v>
      </c>
      <c r="H390" s="2">
        <v>5.6500000000000002E-2</v>
      </c>
      <c r="I390" s="2">
        <v>1.06E-2</v>
      </c>
    </row>
    <row r="391" spans="1:9" x14ac:dyDescent="0.25">
      <c r="A391" s="3">
        <v>0.64319999999999999</v>
      </c>
      <c r="B391" s="2">
        <v>0.52780000000000005</v>
      </c>
      <c r="C391" s="2">
        <v>2.5399999999999999E-2</v>
      </c>
      <c r="D391" s="2">
        <v>0.26050000000000001</v>
      </c>
      <c r="E391" s="2">
        <v>2.23E-2</v>
      </c>
      <c r="F391" s="2">
        <v>0.15490000000000001</v>
      </c>
      <c r="G391" s="2">
        <v>2.0899999999999998E-2</v>
      </c>
      <c r="H391" s="2">
        <v>5.67E-2</v>
      </c>
      <c r="I391" s="2">
        <v>1.0699999999999999E-2</v>
      </c>
    </row>
    <row r="392" spans="1:9" x14ac:dyDescent="0.25">
      <c r="A392" s="3">
        <v>0.64339999999999997</v>
      </c>
      <c r="B392" s="2">
        <v>0.52769999999999995</v>
      </c>
      <c r="C392" s="2">
        <v>2.5399999999999999E-2</v>
      </c>
      <c r="D392" s="2">
        <v>0.2606</v>
      </c>
      <c r="E392" s="2">
        <v>2.23E-2</v>
      </c>
      <c r="F392" s="2">
        <v>0.15490000000000001</v>
      </c>
      <c r="G392" s="2">
        <v>2.0899999999999998E-2</v>
      </c>
      <c r="H392" s="2">
        <v>5.6800000000000003E-2</v>
      </c>
      <c r="I392" s="2">
        <v>1.0699999999999999E-2</v>
      </c>
    </row>
    <row r="393" spans="1:9" x14ac:dyDescent="0.25">
      <c r="A393" s="3">
        <v>0.64659999999999995</v>
      </c>
      <c r="B393" s="2">
        <v>0.52669999999999995</v>
      </c>
      <c r="C393" s="2">
        <v>2.5700000000000001E-2</v>
      </c>
      <c r="D393" s="2">
        <v>0.2611</v>
      </c>
      <c r="E393" s="2">
        <v>2.2499999999999999E-2</v>
      </c>
      <c r="F393" s="2">
        <v>0.1552</v>
      </c>
      <c r="G393" s="2">
        <v>2.1000000000000001E-2</v>
      </c>
      <c r="H393" s="2">
        <v>5.7000000000000002E-2</v>
      </c>
      <c r="I393" s="2">
        <v>1.0800000000000001E-2</v>
      </c>
    </row>
    <row r="394" spans="1:9" x14ac:dyDescent="0.25">
      <c r="A394" s="3">
        <v>0.65</v>
      </c>
      <c r="B394" s="2">
        <v>0.52559999999999996</v>
      </c>
      <c r="C394" s="2">
        <v>2.5899999999999999E-2</v>
      </c>
      <c r="D394" s="2">
        <v>0.2616</v>
      </c>
      <c r="E394" s="2">
        <v>2.2800000000000001E-2</v>
      </c>
      <c r="F394" s="2">
        <v>0.1555</v>
      </c>
      <c r="G394" s="2">
        <v>2.12E-2</v>
      </c>
      <c r="H394" s="2">
        <v>5.7299999999999997E-2</v>
      </c>
      <c r="I394" s="2">
        <v>1.09E-2</v>
      </c>
    </row>
    <row r="395" spans="1:9" x14ac:dyDescent="0.25">
      <c r="A395" s="3">
        <v>0.6502</v>
      </c>
      <c r="B395" s="2">
        <v>0.52559999999999996</v>
      </c>
      <c r="C395" s="2">
        <v>2.5899999999999999E-2</v>
      </c>
      <c r="D395" s="2">
        <v>0.26169999999999999</v>
      </c>
      <c r="E395" s="2">
        <v>2.2800000000000001E-2</v>
      </c>
      <c r="F395" s="2">
        <v>0.1555</v>
      </c>
      <c r="G395" s="2">
        <v>2.12E-2</v>
      </c>
      <c r="H395" s="2">
        <v>5.7299999999999997E-2</v>
      </c>
      <c r="I395" s="2">
        <v>1.09E-2</v>
      </c>
    </row>
    <row r="396" spans="1:9" x14ac:dyDescent="0.25">
      <c r="A396" s="3">
        <v>0.6532</v>
      </c>
      <c r="B396" s="2">
        <v>0.52459999999999996</v>
      </c>
      <c r="C396" s="2">
        <v>2.6100000000000002E-2</v>
      </c>
      <c r="D396" s="2">
        <v>0.26219999999999999</v>
      </c>
      <c r="E396" s="2">
        <v>2.3E-2</v>
      </c>
      <c r="F396" s="2">
        <v>0.15579999999999999</v>
      </c>
      <c r="G396" s="2">
        <v>2.1399999999999999E-2</v>
      </c>
      <c r="H396" s="2">
        <v>5.7500000000000002E-2</v>
      </c>
      <c r="I396" s="2">
        <v>1.0999999999999999E-2</v>
      </c>
    </row>
    <row r="397" spans="1:9" x14ac:dyDescent="0.25">
      <c r="A397" s="3">
        <v>0.65339999999999998</v>
      </c>
      <c r="B397" s="2">
        <v>0.52449999999999997</v>
      </c>
      <c r="C397" s="2">
        <v>2.6100000000000002E-2</v>
      </c>
      <c r="D397" s="2">
        <v>0.26219999999999999</v>
      </c>
      <c r="E397" s="2">
        <v>2.3E-2</v>
      </c>
      <c r="F397" s="2">
        <v>0.15579999999999999</v>
      </c>
      <c r="G397" s="2">
        <v>2.1399999999999999E-2</v>
      </c>
      <c r="H397" s="2">
        <v>5.7500000000000002E-2</v>
      </c>
      <c r="I397" s="2">
        <v>1.0999999999999999E-2</v>
      </c>
    </row>
    <row r="398" spans="1:9" x14ac:dyDescent="0.25">
      <c r="A398" s="3">
        <v>0.66</v>
      </c>
      <c r="B398" s="2">
        <v>0.52239999999999998</v>
      </c>
      <c r="C398" s="2">
        <v>2.6599999999999999E-2</v>
      </c>
      <c r="D398" s="2">
        <v>0.26329999999999998</v>
      </c>
      <c r="E398" s="2">
        <v>2.3599999999999999E-2</v>
      </c>
      <c r="F398" s="2">
        <v>0.15629999999999999</v>
      </c>
      <c r="G398" s="2">
        <v>2.18E-2</v>
      </c>
      <c r="H398" s="2">
        <v>5.8000000000000003E-2</v>
      </c>
      <c r="I398" s="2">
        <v>1.12E-2</v>
      </c>
    </row>
    <row r="399" spans="1:9" x14ac:dyDescent="0.25">
      <c r="A399" s="3">
        <v>0.66020000000000001</v>
      </c>
      <c r="B399" s="2">
        <v>0.52229999999999999</v>
      </c>
      <c r="C399" s="2">
        <v>2.6599999999999999E-2</v>
      </c>
      <c r="D399" s="2">
        <v>0.26329999999999998</v>
      </c>
      <c r="E399" s="2">
        <v>2.3599999999999999E-2</v>
      </c>
      <c r="F399" s="2">
        <v>0.15640000000000001</v>
      </c>
      <c r="G399" s="2">
        <v>2.18E-2</v>
      </c>
      <c r="H399" s="2">
        <v>5.8000000000000003E-2</v>
      </c>
      <c r="I399" s="2">
        <v>1.12E-2</v>
      </c>
    </row>
    <row r="400" spans="1:9" x14ac:dyDescent="0.25">
      <c r="A400" s="3">
        <v>0.66339999999999999</v>
      </c>
      <c r="B400" s="2">
        <v>0.52129999999999999</v>
      </c>
      <c r="C400" s="2">
        <v>2.6800000000000001E-2</v>
      </c>
      <c r="D400" s="2">
        <v>0.26379999999999998</v>
      </c>
      <c r="E400" s="2">
        <v>2.3800000000000002E-2</v>
      </c>
      <c r="F400" s="2">
        <v>0.15659999999999999</v>
      </c>
      <c r="G400" s="2">
        <v>2.1999999999999999E-2</v>
      </c>
      <c r="H400" s="2">
        <v>5.8299999999999998E-2</v>
      </c>
      <c r="I400" s="2">
        <v>1.1299999999999999E-2</v>
      </c>
    </row>
    <row r="401" spans="1:9" x14ac:dyDescent="0.25">
      <c r="A401" s="3">
        <v>0.66659999999999997</v>
      </c>
      <c r="B401" s="2">
        <v>0.52029999999999998</v>
      </c>
      <c r="C401" s="2">
        <v>2.7099999999999999E-2</v>
      </c>
      <c r="D401" s="2">
        <v>0.26429999999999998</v>
      </c>
      <c r="E401" s="2">
        <v>2.41E-2</v>
      </c>
      <c r="F401" s="2">
        <v>0.15690000000000001</v>
      </c>
      <c r="G401" s="2">
        <v>2.2100000000000002E-2</v>
      </c>
      <c r="H401" s="2">
        <v>5.8500000000000003E-2</v>
      </c>
      <c r="I401" s="2">
        <v>1.14E-2</v>
      </c>
    </row>
    <row r="402" spans="1:9" x14ac:dyDescent="0.25">
      <c r="A402" s="3">
        <v>0.66679999999999995</v>
      </c>
      <c r="B402" s="2">
        <v>0.5202</v>
      </c>
      <c r="C402" s="2">
        <v>2.7099999999999999E-2</v>
      </c>
      <c r="D402" s="2">
        <v>0.26440000000000002</v>
      </c>
      <c r="E402" s="2">
        <v>2.41E-2</v>
      </c>
      <c r="F402" s="2">
        <v>0.15690000000000001</v>
      </c>
      <c r="G402" s="2">
        <v>2.2100000000000002E-2</v>
      </c>
      <c r="H402" s="2">
        <v>5.8500000000000003E-2</v>
      </c>
      <c r="I402" s="2">
        <v>1.14E-2</v>
      </c>
    </row>
    <row r="403" spans="1:9" x14ac:dyDescent="0.25">
      <c r="A403" s="3">
        <v>0.67</v>
      </c>
      <c r="B403" s="2">
        <v>0.51919999999999999</v>
      </c>
      <c r="C403" s="2">
        <v>2.7300000000000001E-2</v>
      </c>
      <c r="D403" s="2">
        <v>0.26490000000000002</v>
      </c>
      <c r="E403" s="2">
        <v>2.4400000000000002E-2</v>
      </c>
      <c r="F403" s="2">
        <v>0.15720000000000001</v>
      </c>
      <c r="G403" s="2">
        <v>2.23E-2</v>
      </c>
      <c r="H403" s="2">
        <v>5.8799999999999998E-2</v>
      </c>
      <c r="I403" s="2">
        <v>1.15E-2</v>
      </c>
    </row>
    <row r="404" spans="1:9" x14ac:dyDescent="0.25">
      <c r="A404" s="3">
        <v>0.67659999999999998</v>
      </c>
      <c r="B404" s="2">
        <v>0.51700000000000002</v>
      </c>
      <c r="C404" s="2">
        <v>2.7799999999999998E-2</v>
      </c>
      <c r="D404" s="2">
        <v>0.26590000000000003</v>
      </c>
      <c r="E404" s="2">
        <v>2.4899999999999999E-2</v>
      </c>
      <c r="F404" s="2">
        <v>0.15770000000000001</v>
      </c>
      <c r="G404" s="2">
        <v>2.2700000000000001E-2</v>
      </c>
      <c r="H404" s="2">
        <v>5.9299999999999999E-2</v>
      </c>
      <c r="I404" s="2">
        <v>1.18E-2</v>
      </c>
    </row>
    <row r="405" spans="1:9" x14ac:dyDescent="0.25">
      <c r="A405" s="3">
        <v>0.67679999999999996</v>
      </c>
      <c r="B405" s="2">
        <v>0.51700000000000002</v>
      </c>
      <c r="C405" s="2">
        <v>2.7799999999999998E-2</v>
      </c>
      <c r="D405" s="2">
        <v>0.26600000000000001</v>
      </c>
      <c r="E405" s="2">
        <v>2.5000000000000001E-2</v>
      </c>
      <c r="F405" s="2">
        <v>0.1578</v>
      </c>
      <c r="G405" s="2">
        <v>2.2700000000000001E-2</v>
      </c>
      <c r="H405" s="2">
        <v>5.9299999999999999E-2</v>
      </c>
      <c r="I405" s="2">
        <v>1.18E-2</v>
      </c>
    </row>
    <row r="406" spans="1:9" x14ac:dyDescent="0.25">
      <c r="A406" s="3">
        <v>0.68</v>
      </c>
      <c r="B406" s="2">
        <v>0.51590000000000003</v>
      </c>
      <c r="C406" s="2">
        <v>2.81E-2</v>
      </c>
      <c r="D406" s="2">
        <v>0.26650000000000001</v>
      </c>
      <c r="E406" s="2">
        <v>2.52E-2</v>
      </c>
      <c r="F406" s="2">
        <v>0.158</v>
      </c>
      <c r="G406" s="2">
        <v>2.29E-2</v>
      </c>
      <c r="H406" s="2">
        <v>5.96E-2</v>
      </c>
      <c r="I406" s="2">
        <v>1.1900000000000001E-2</v>
      </c>
    </row>
    <row r="407" spans="1:9" x14ac:dyDescent="0.25">
      <c r="A407" s="3">
        <v>0.68020000000000003</v>
      </c>
      <c r="B407" s="2">
        <v>0.51590000000000003</v>
      </c>
      <c r="C407" s="2">
        <v>2.81E-2</v>
      </c>
      <c r="D407" s="2">
        <v>0.26650000000000001</v>
      </c>
      <c r="E407" s="2">
        <v>2.53E-2</v>
      </c>
      <c r="F407" s="2">
        <v>0.15809999999999999</v>
      </c>
      <c r="G407" s="2">
        <v>2.29E-2</v>
      </c>
      <c r="H407" s="2">
        <v>5.96E-2</v>
      </c>
      <c r="I407" s="2">
        <v>1.1900000000000001E-2</v>
      </c>
    </row>
    <row r="408" spans="1:9" x14ac:dyDescent="0.25">
      <c r="A408" s="3">
        <v>0.68320000000000003</v>
      </c>
      <c r="B408" s="2">
        <v>0.51490000000000002</v>
      </c>
      <c r="C408" s="2">
        <v>2.8299999999999999E-2</v>
      </c>
      <c r="D408" s="2">
        <v>0.26700000000000002</v>
      </c>
      <c r="E408" s="2">
        <v>2.5499999999999998E-2</v>
      </c>
      <c r="F408" s="2">
        <v>0.1583</v>
      </c>
      <c r="G408" s="2">
        <v>2.3099999999999999E-2</v>
      </c>
      <c r="H408" s="2">
        <v>5.9799999999999999E-2</v>
      </c>
      <c r="I408" s="2">
        <v>1.2E-2</v>
      </c>
    </row>
    <row r="409" spans="1:9" x14ac:dyDescent="0.25">
      <c r="A409" s="3">
        <v>0.68340000000000001</v>
      </c>
      <c r="B409" s="2">
        <v>0.51480000000000004</v>
      </c>
      <c r="C409" s="2">
        <v>2.8400000000000002E-2</v>
      </c>
      <c r="D409" s="2">
        <v>0.26700000000000002</v>
      </c>
      <c r="E409" s="2">
        <v>2.5499999999999998E-2</v>
      </c>
      <c r="F409" s="2">
        <v>0.1583</v>
      </c>
      <c r="G409" s="2">
        <v>2.3099999999999999E-2</v>
      </c>
      <c r="H409" s="2">
        <v>5.9799999999999999E-2</v>
      </c>
      <c r="I409" s="2">
        <v>1.2E-2</v>
      </c>
    </row>
    <row r="410" spans="1:9" x14ac:dyDescent="0.25">
      <c r="A410" s="3">
        <v>0.68679999999999997</v>
      </c>
      <c r="B410" s="2">
        <v>0.51370000000000005</v>
      </c>
      <c r="C410" s="2">
        <v>2.86E-2</v>
      </c>
      <c r="D410" s="2">
        <v>0.2676</v>
      </c>
      <c r="E410" s="2">
        <v>2.58E-2</v>
      </c>
      <c r="F410" s="2">
        <v>0.15859999999999999</v>
      </c>
      <c r="G410" s="2">
        <v>2.3300000000000001E-2</v>
      </c>
      <c r="H410" s="2">
        <v>6.0100000000000001E-2</v>
      </c>
      <c r="I410" s="2">
        <v>1.2200000000000001E-2</v>
      </c>
    </row>
    <row r="411" spans="1:9" x14ac:dyDescent="0.25">
      <c r="A411" s="3">
        <v>0.69320000000000004</v>
      </c>
      <c r="B411" s="2">
        <v>0.51160000000000005</v>
      </c>
      <c r="C411" s="2">
        <v>2.9100000000000001E-2</v>
      </c>
      <c r="D411" s="2">
        <v>0.26860000000000001</v>
      </c>
      <c r="E411" s="2">
        <v>2.64E-2</v>
      </c>
      <c r="F411" s="2">
        <v>0.15909999999999999</v>
      </c>
      <c r="G411" s="2">
        <v>2.3699999999999999E-2</v>
      </c>
      <c r="H411" s="2">
        <v>6.0600000000000001E-2</v>
      </c>
      <c r="I411" s="2">
        <v>1.24E-2</v>
      </c>
    </row>
    <row r="412" spans="1:9" x14ac:dyDescent="0.25">
      <c r="A412" s="3">
        <v>0.69340000000000002</v>
      </c>
      <c r="B412" s="2">
        <v>0.51160000000000005</v>
      </c>
      <c r="C412" s="2">
        <v>2.92E-2</v>
      </c>
      <c r="D412" s="2">
        <v>0.26860000000000001</v>
      </c>
      <c r="E412" s="2">
        <v>2.64E-2</v>
      </c>
      <c r="F412" s="2">
        <v>0.15920000000000001</v>
      </c>
      <c r="G412" s="2">
        <v>2.3800000000000002E-2</v>
      </c>
      <c r="H412" s="2">
        <v>6.0600000000000001E-2</v>
      </c>
      <c r="I412" s="2">
        <v>1.24E-2</v>
      </c>
    </row>
    <row r="413" spans="1:9" x14ac:dyDescent="0.25">
      <c r="A413" s="3">
        <v>0.6966</v>
      </c>
      <c r="B413" s="2">
        <v>0.51049999999999995</v>
      </c>
      <c r="C413" s="2">
        <v>2.9399999999999999E-2</v>
      </c>
      <c r="D413" s="2">
        <v>0.26919999999999999</v>
      </c>
      <c r="E413" s="2">
        <v>2.6700000000000002E-2</v>
      </c>
      <c r="F413" s="2">
        <v>0.15939999999999999</v>
      </c>
      <c r="G413" s="2">
        <v>2.4E-2</v>
      </c>
      <c r="H413" s="2">
        <v>6.0900000000000003E-2</v>
      </c>
      <c r="I413" s="2">
        <v>1.26E-2</v>
      </c>
    </row>
    <row r="414" spans="1:9" x14ac:dyDescent="0.25">
      <c r="A414" s="3">
        <v>0.69679999999999997</v>
      </c>
      <c r="B414" s="2">
        <v>0.51049999999999995</v>
      </c>
      <c r="C414" s="2">
        <v>2.9399999999999999E-2</v>
      </c>
      <c r="D414" s="2">
        <v>0.26919999999999999</v>
      </c>
      <c r="E414" s="2">
        <v>2.6800000000000001E-2</v>
      </c>
      <c r="F414" s="2">
        <v>0.15939999999999999</v>
      </c>
      <c r="G414" s="2">
        <v>2.4E-2</v>
      </c>
      <c r="H414" s="2">
        <v>6.0900000000000003E-2</v>
      </c>
      <c r="I414" s="2">
        <v>1.26E-2</v>
      </c>
    </row>
    <row r="415" spans="1:9" x14ac:dyDescent="0.25">
      <c r="A415" s="3">
        <v>0.7</v>
      </c>
      <c r="B415" s="2">
        <v>0.50939999999999996</v>
      </c>
      <c r="C415" s="2">
        <v>2.9700000000000001E-2</v>
      </c>
      <c r="D415" s="2">
        <v>0.2697</v>
      </c>
      <c r="E415" s="2">
        <v>2.7E-2</v>
      </c>
      <c r="F415" s="2">
        <v>0.15970000000000001</v>
      </c>
      <c r="G415" s="2">
        <v>2.4199999999999999E-2</v>
      </c>
      <c r="H415" s="2">
        <v>6.1100000000000002E-2</v>
      </c>
      <c r="I415" s="2">
        <v>1.2699999999999999E-2</v>
      </c>
    </row>
    <row r="416" spans="1:9" x14ac:dyDescent="0.25">
      <c r="A416" s="3">
        <v>0.70020000000000004</v>
      </c>
      <c r="B416" s="2">
        <v>0.50939999999999996</v>
      </c>
      <c r="C416" s="2">
        <v>2.9700000000000001E-2</v>
      </c>
      <c r="D416" s="2">
        <v>0.2697</v>
      </c>
      <c r="E416" s="2">
        <v>2.7099999999999999E-2</v>
      </c>
      <c r="F416" s="2">
        <v>0.15970000000000001</v>
      </c>
      <c r="G416" s="2">
        <v>2.4199999999999999E-2</v>
      </c>
      <c r="H416" s="2">
        <v>6.1199999999999997E-2</v>
      </c>
      <c r="I416" s="2">
        <v>1.2699999999999999E-2</v>
      </c>
    </row>
    <row r="417" spans="1:9" x14ac:dyDescent="0.25">
      <c r="A417" s="3">
        <v>0.70679999999999998</v>
      </c>
      <c r="B417" s="2">
        <v>0.50719999999999998</v>
      </c>
      <c r="C417" s="2">
        <v>3.0300000000000001E-2</v>
      </c>
      <c r="D417" s="2">
        <v>0.27079999999999999</v>
      </c>
      <c r="E417" s="2">
        <v>2.7699999999999999E-2</v>
      </c>
      <c r="F417" s="2">
        <v>0.1603</v>
      </c>
      <c r="G417" s="2">
        <v>2.46E-2</v>
      </c>
      <c r="H417" s="2">
        <v>6.1699999999999998E-2</v>
      </c>
      <c r="I417" s="2">
        <v>1.2999999999999999E-2</v>
      </c>
    </row>
    <row r="418" spans="1:9" x14ac:dyDescent="0.25">
      <c r="A418" s="3">
        <v>0.71</v>
      </c>
      <c r="B418" s="2">
        <v>0.50619999999999998</v>
      </c>
      <c r="C418" s="2">
        <v>3.0499999999999999E-2</v>
      </c>
      <c r="D418" s="2">
        <v>0.27129999999999999</v>
      </c>
      <c r="E418" s="2">
        <v>2.8000000000000001E-2</v>
      </c>
      <c r="F418" s="2">
        <v>0.1605</v>
      </c>
      <c r="G418" s="2">
        <v>2.4799999999999999E-2</v>
      </c>
      <c r="H418" s="2">
        <v>6.1899999999999997E-2</v>
      </c>
      <c r="I418" s="2">
        <v>1.3100000000000001E-2</v>
      </c>
    </row>
    <row r="419" spans="1:9" x14ac:dyDescent="0.25">
      <c r="A419" s="3">
        <v>0.71020000000000005</v>
      </c>
      <c r="B419" s="2">
        <v>0.50609999999999999</v>
      </c>
      <c r="C419" s="2">
        <v>3.0499999999999999E-2</v>
      </c>
      <c r="D419" s="2">
        <v>0.27129999999999999</v>
      </c>
      <c r="E419" s="2">
        <v>2.8000000000000001E-2</v>
      </c>
      <c r="F419" s="2">
        <v>0.16059999999999999</v>
      </c>
      <c r="G419" s="2">
        <v>2.4899999999999999E-2</v>
      </c>
      <c r="H419" s="2">
        <v>6.2E-2</v>
      </c>
      <c r="I419" s="2">
        <v>1.3100000000000001E-2</v>
      </c>
    </row>
    <row r="420" spans="1:9" x14ac:dyDescent="0.25">
      <c r="A420" s="3">
        <v>0.71340000000000003</v>
      </c>
      <c r="B420" s="2">
        <v>0.50509999999999999</v>
      </c>
      <c r="C420" s="2">
        <v>3.0800000000000001E-2</v>
      </c>
      <c r="D420" s="2">
        <v>0.27189999999999998</v>
      </c>
      <c r="E420" s="2">
        <v>2.8299999999999999E-2</v>
      </c>
      <c r="F420" s="2">
        <v>0.1608</v>
      </c>
      <c r="G420" s="2">
        <v>2.5100000000000001E-2</v>
      </c>
      <c r="H420" s="2">
        <v>6.2199999999999998E-2</v>
      </c>
      <c r="I420" s="2">
        <v>1.3299999999999999E-2</v>
      </c>
    </row>
    <row r="421" spans="1:9" x14ac:dyDescent="0.25">
      <c r="A421" s="3">
        <v>0.71660000000000001</v>
      </c>
      <c r="B421" s="2">
        <v>0.50409999999999999</v>
      </c>
      <c r="C421" s="2">
        <v>3.1099999999999999E-2</v>
      </c>
      <c r="D421" s="2">
        <v>0.27239999999999998</v>
      </c>
      <c r="E421" s="2">
        <v>2.86E-2</v>
      </c>
      <c r="F421" s="2">
        <v>0.16109999999999999</v>
      </c>
      <c r="G421" s="2">
        <v>2.53E-2</v>
      </c>
      <c r="H421" s="2">
        <v>6.25E-2</v>
      </c>
      <c r="I421" s="2">
        <v>1.34E-2</v>
      </c>
    </row>
    <row r="422" spans="1:9" x14ac:dyDescent="0.25">
      <c r="A422" s="3">
        <v>0.71679999999999999</v>
      </c>
      <c r="B422" s="2">
        <v>0.504</v>
      </c>
      <c r="C422" s="2">
        <v>3.1099999999999999E-2</v>
      </c>
      <c r="D422" s="2">
        <v>0.27239999999999998</v>
      </c>
      <c r="E422" s="2">
        <v>2.86E-2</v>
      </c>
      <c r="F422" s="2">
        <v>0.16109999999999999</v>
      </c>
      <c r="G422" s="2">
        <v>2.53E-2</v>
      </c>
      <c r="H422" s="2">
        <v>6.25E-2</v>
      </c>
      <c r="I422" s="2">
        <v>1.34E-2</v>
      </c>
    </row>
    <row r="423" spans="1:9" x14ac:dyDescent="0.25">
      <c r="A423" s="3">
        <v>0.72</v>
      </c>
      <c r="B423" s="2">
        <v>0.503</v>
      </c>
      <c r="C423" s="2">
        <v>3.1399999999999997E-2</v>
      </c>
      <c r="D423" s="2">
        <v>0.27289999999999998</v>
      </c>
      <c r="E423" s="2">
        <v>2.9000000000000001E-2</v>
      </c>
      <c r="F423" s="2">
        <v>0.16139999999999999</v>
      </c>
      <c r="G423" s="2">
        <v>2.5499999999999998E-2</v>
      </c>
      <c r="H423" s="2">
        <v>6.2700000000000006E-2</v>
      </c>
      <c r="I423" s="2">
        <v>1.3599999999999999E-2</v>
      </c>
    </row>
    <row r="424" spans="1:9" x14ac:dyDescent="0.25">
      <c r="A424" s="3">
        <v>0.72660000000000002</v>
      </c>
      <c r="B424" s="2">
        <v>0.50080000000000002</v>
      </c>
      <c r="C424" s="2">
        <v>3.1899999999999998E-2</v>
      </c>
      <c r="D424" s="2">
        <v>0.27400000000000002</v>
      </c>
      <c r="E424" s="2">
        <v>2.9600000000000001E-2</v>
      </c>
      <c r="F424" s="2">
        <v>0.16189999999999999</v>
      </c>
      <c r="G424" s="2">
        <v>2.5999999999999999E-2</v>
      </c>
      <c r="H424" s="2">
        <v>6.3299999999999995E-2</v>
      </c>
      <c r="I424" s="2">
        <v>1.3899999999999999E-2</v>
      </c>
    </row>
    <row r="425" spans="1:9" x14ac:dyDescent="0.25">
      <c r="A425" s="3">
        <v>0.7268</v>
      </c>
      <c r="B425" s="2">
        <v>0.50080000000000002</v>
      </c>
      <c r="C425" s="2">
        <v>3.2000000000000001E-2</v>
      </c>
      <c r="D425" s="2">
        <v>0.27400000000000002</v>
      </c>
      <c r="E425" s="2">
        <v>2.9600000000000001E-2</v>
      </c>
      <c r="F425" s="2">
        <v>0.16189999999999999</v>
      </c>
      <c r="G425" s="2">
        <v>2.5999999999999999E-2</v>
      </c>
      <c r="H425" s="2">
        <v>6.3299999999999995E-2</v>
      </c>
      <c r="I425" s="2">
        <v>1.3899999999999999E-2</v>
      </c>
    </row>
    <row r="426" spans="1:9" x14ac:dyDescent="0.25">
      <c r="A426" s="3">
        <v>0.73</v>
      </c>
      <c r="B426" s="2">
        <v>0.49969999999999998</v>
      </c>
      <c r="C426" s="2">
        <v>3.2199999999999999E-2</v>
      </c>
      <c r="D426" s="2">
        <v>0.27450000000000002</v>
      </c>
      <c r="E426" s="2">
        <v>0.03</v>
      </c>
      <c r="F426" s="2">
        <v>0.16220000000000001</v>
      </c>
      <c r="G426" s="2">
        <v>2.63E-2</v>
      </c>
      <c r="H426" s="2">
        <v>6.3600000000000004E-2</v>
      </c>
      <c r="I426" s="2">
        <v>1.41E-2</v>
      </c>
    </row>
    <row r="427" spans="1:9" x14ac:dyDescent="0.25">
      <c r="A427" s="3">
        <v>0.73319999999999996</v>
      </c>
      <c r="B427" s="2">
        <v>0.49869999999999998</v>
      </c>
      <c r="C427" s="2">
        <v>3.2500000000000001E-2</v>
      </c>
      <c r="D427" s="2">
        <v>0.27500000000000002</v>
      </c>
      <c r="E427" s="2">
        <v>3.0300000000000001E-2</v>
      </c>
      <c r="F427" s="2">
        <v>0.16250000000000001</v>
      </c>
      <c r="G427" s="2">
        <v>2.6499999999999999E-2</v>
      </c>
      <c r="H427" s="2">
        <v>6.3799999999999996E-2</v>
      </c>
      <c r="I427" s="2">
        <v>1.4200000000000001E-2</v>
      </c>
    </row>
    <row r="428" spans="1:9" x14ac:dyDescent="0.25">
      <c r="A428" s="3">
        <v>0.73340000000000005</v>
      </c>
      <c r="B428" s="2">
        <v>0.49859999999999999</v>
      </c>
      <c r="C428" s="2">
        <v>3.2500000000000001E-2</v>
      </c>
      <c r="D428" s="2">
        <v>0.27510000000000001</v>
      </c>
      <c r="E428" s="2">
        <v>3.0300000000000001E-2</v>
      </c>
      <c r="F428" s="2">
        <v>0.16250000000000001</v>
      </c>
      <c r="G428" s="2">
        <v>2.6499999999999999E-2</v>
      </c>
      <c r="H428" s="2">
        <v>6.3799999999999996E-2</v>
      </c>
      <c r="I428" s="2">
        <v>1.43E-2</v>
      </c>
    </row>
    <row r="429" spans="1:9" x14ac:dyDescent="0.25">
      <c r="A429" s="3">
        <v>0.73660000000000003</v>
      </c>
      <c r="B429" s="2">
        <v>0.49759999999999999</v>
      </c>
      <c r="C429" s="2">
        <v>3.2800000000000003E-2</v>
      </c>
      <c r="D429" s="2">
        <v>0.27560000000000001</v>
      </c>
      <c r="E429" s="2">
        <v>3.0599999999999999E-2</v>
      </c>
      <c r="F429" s="2">
        <v>0.1628</v>
      </c>
      <c r="G429" s="2">
        <v>2.6700000000000002E-2</v>
      </c>
      <c r="H429" s="2">
        <v>6.4100000000000004E-2</v>
      </c>
      <c r="I429" s="2">
        <v>1.44E-2</v>
      </c>
    </row>
    <row r="430" spans="1:9" x14ac:dyDescent="0.25">
      <c r="A430" s="3">
        <v>0.73680000000000001</v>
      </c>
      <c r="B430" s="2">
        <v>0.4975</v>
      </c>
      <c r="C430" s="2">
        <v>3.2800000000000003E-2</v>
      </c>
      <c r="D430" s="2">
        <v>0.27560000000000001</v>
      </c>
      <c r="E430" s="2">
        <v>3.0599999999999999E-2</v>
      </c>
      <c r="F430" s="2">
        <v>0.1628</v>
      </c>
      <c r="G430" s="2">
        <v>2.6700000000000002E-2</v>
      </c>
      <c r="H430" s="2">
        <v>6.4100000000000004E-2</v>
      </c>
      <c r="I430" s="2">
        <v>1.44E-2</v>
      </c>
    </row>
    <row r="431" spans="1:9" x14ac:dyDescent="0.25">
      <c r="A431" s="3">
        <v>0.74339999999999995</v>
      </c>
      <c r="B431" s="2">
        <v>0.49540000000000001</v>
      </c>
      <c r="C431" s="2">
        <v>3.3399999999999999E-2</v>
      </c>
      <c r="D431" s="2">
        <v>0.2767</v>
      </c>
      <c r="E431" s="2">
        <v>3.1300000000000001E-2</v>
      </c>
      <c r="F431" s="2">
        <v>0.1633</v>
      </c>
      <c r="G431" s="2">
        <v>2.7199999999999998E-2</v>
      </c>
      <c r="H431" s="2">
        <v>6.4699999999999994E-2</v>
      </c>
      <c r="I431" s="2">
        <v>1.4800000000000001E-2</v>
      </c>
    </row>
    <row r="432" spans="1:9" x14ac:dyDescent="0.25">
      <c r="A432" s="3">
        <v>0.74660000000000004</v>
      </c>
      <c r="B432" s="2">
        <v>0.49430000000000002</v>
      </c>
      <c r="C432" s="2">
        <v>3.3700000000000001E-2</v>
      </c>
      <c r="D432" s="2">
        <v>0.2772</v>
      </c>
      <c r="E432" s="2">
        <v>3.1699999999999999E-2</v>
      </c>
      <c r="F432" s="2">
        <v>0.1636</v>
      </c>
      <c r="G432" s="2">
        <v>2.75E-2</v>
      </c>
      <c r="H432" s="2">
        <v>6.4899999999999999E-2</v>
      </c>
      <c r="I432" s="2">
        <v>1.49E-2</v>
      </c>
    </row>
    <row r="433" spans="1:9" x14ac:dyDescent="0.25">
      <c r="A433" s="3">
        <v>0.74680000000000002</v>
      </c>
      <c r="B433" s="2">
        <v>0.49430000000000002</v>
      </c>
      <c r="C433" s="2">
        <v>3.3700000000000001E-2</v>
      </c>
      <c r="D433" s="2">
        <v>0.2772</v>
      </c>
      <c r="E433" s="2">
        <v>3.1699999999999999E-2</v>
      </c>
      <c r="F433" s="2">
        <v>0.1636</v>
      </c>
      <c r="G433" s="2">
        <v>2.75E-2</v>
      </c>
      <c r="H433" s="2">
        <v>6.5000000000000002E-2</v>
      </c>
      <c r="I433" s="2">
        <v>1.49E-2</v>
      </c>
    </row>
    <row r="434" spans="1:9" x14ac:dyDescent="0.25">
      <c r="A434" s="3">
        <v>0.75</v>
      </c>
      <c r="B434" s="2">
        <v>0.49320000000000003</v>
      </c>
      <c r="C434" s="2">
        <v>3.4000000000000002E-2</v>
      </c>
      <c r="D434" s="2">
        <v>0.2777</v>
      </c>
      <c r="E434" s="2">
        <v>3.2000000000000001E-2</v>
      </c>
      <c r="F434" s="2">
        <v>0.16389999999999999</v>
      </c>
      <c r="G434" s="2">
        <v>2.7699999999999999E-2</v>
      </c>
      <c r="H434" s="2">
        <v>6.5199999999999994E-2</v>
      </c>
      <c r="I434" s="2">
        <v>1.5100000000000001E-2</v>
      </c>
    </row>
    <row r="435" spans="1:9" x14ac:dyDescent="0.25">
      <c r="A435" s="3">
        <v>0.75019999999999998</v>
      </c>
      <c r="B435" s="2">
        <v>0.49320000000000003</v>
      </c>
      <c r="C435" s="2">
        <v>3.4000000000000002E-2</v>
      </c>
      <c r="D435" s="2">
        <v>0.2777</v>
      </c>
      <c r="E435" s="2">
        <v>3.2000000000000001E-2</v>
      </c>
      <c r="F435" s="2">
        <v>0.16389999999999999</v>
      </c>
      <c r="G435" s="2">
        <v>2.7699999999999999E-2</v>
      </c>
      <c r="H435" s="2">
        <v>6.5199999999999994E-2</v>
      </c>
      <c r="I435" s="2">
        <v>1.5100000000000001E-2</v>
      </c>
    </row>
    <row r="436" spans="1:9" x14ac:dyDescent="0.25">
      <c r="A436" s="3">
        <v>0.76</v>
      </c>
      <c r="B436" s="2">
        <v>0.49</v>
      </c>
      <c r="C436" s="2">
        <v>3.49E-2</v>
      </c>
      <c r="D436" s="2">
        <v>0.27929999999999999</v>
      </c>
      <c r="E436" s="2">
        <v>3.3099999999999997E-2</v>
      </c>
      <c r="F436" s="2">
        <v>0.16470000000000001</v>
      </c>
      <c r="G436" s="2">
        <v>2.8500000000000001E-2</v>
      </c>
      <c r="H436" s="2">
        <v>6.6100000000000006E-2</v>
      </c>
      <c r="I436" s="2">
        <v>1.5699999999999999E-2</v>
      </c>
    </row>
    <row r="437" spans="1:9" x14ac:dyDescent="0.25">
      <c r="A437" s="3">
        <v>0.76019999999999999</v>
      </c>
      <c r="B437" s="2">
        <v>0.4899</v>
      </c>
      <c r="C437" s="2">
        <v>3.49E-2</v>
      </c>
      <c r="D437" s="2">
        <v>0.27929999999999999</v>
      </c>
      <c r="E437" s="2">
        <v>3.3099999999999997E-2</v>
      </c>
      <c r="F437" s="2">
        <v>0.16470000000000001</v>
      </c>
      <c r="G437" s="2">
        <v>2.8500000000000001E-2</v>
      </c>
      <c r="H437" s="2">
        <v>6.6100000000000006E-2</v>
      </c>
      <c r="I437" s="2">
        <v>1.5699999999999999E-2</v>
      </c>
    </row>
    <row r="438" spans="1:9" x14ac:dyDescent="0.25">
      <c r="A438" s="3">
        <v>0.76339999999999997</v>
      </c>
      <c r="B438" s="2">
        <v>0.4889</v>
      </c>
      <c r="C438" s="2">
        <v>3.5200000000000002E-2</v>
      </c>
      <c r="D438" s="2">
        <v>0.27979999999999999</v>
      </c>
      <c r="E438" s="2">
        <v>3.3399999999999999E-2</v>
      </c>
      <c r="F438" s="2">
        <v>0.16500000000000001</v>
      </c>
      <c r="G438" s="2">
        <v>2.8799999999999999E-2</v>
      </c>
      <c r="H438" s="2">
        <v>6.6299999999999998E-2</v>
      </c>
      <c r="I438" s="2">
        <v>1.5900000000000001E-2</v>
      </c>
    </row>
    <row r="439" spans="1:9" x14ac:dyDescent="0.25">
      <c r="A439" s="3">
        <v>0.76659999999999995</v>
      </c>
      <c r="B439" s="2">
        <v>0.48780000000000001</v>
      </c>
      <c r="C439" s="2">
        <v>3.5499999999999997E-2</v>
      </c>
      <c r="D439" s="2">
        <v>0.28029999999999999</v>
      </c>
      <c r="E439" s="2">
        <v>3.3799999999999997E-2</v>
      </c>
      <c r="F439" s="2">
        <v>0.16520000000000001</v>
      </c>
      <c r="G439" s="2">
        <v>2.9000000000000001E-2</v>
      </c>
      <c r="H439" s="2">
        <v>6.6600000000000006E-2</v>
      </c>
      <c r="I439" s="2">
        <v>1.6E-2</v>
      </c>
    </row>
    <row r="440" spans="1:9" x14ac:dyDescent="0.25">
      <c r="A440" s="3">
        <v>0.76680000000000004</v>
      </c>
      <c r="B440" s="2">
        <v>0.48780000000000001</v>
      </c>
      <c r="C440" s="2">
        <v>3.5499999999999997E-2</v>
      </c>
      <c r="D440" s="2">
        <v>0.28039999999999998</v>
      </c>
      <c r="E440" s="2">
        <v>3.3799999999999997E-2</v>
      </c>
      <c r="F440" s="2">
        <v>0.16520000000000001</v>
      </c>
      <c r="G440" s="2">
        <v>2.9000000000000001E-2</v>
      </c>
      <c r="H440" s="2">
        <v>6.6600000000000006E-2</v>
      </c>
      <c r="I440" s="2">
        <v>1.6E-2</v>
      </c>
    </row>
    <row r="441" spans="1:9" x14ac:dyDescent="0.25">
      <c r="A441" s="3">
        <v>0.77</v>
      </c>
      <c r="B441" s="2">
        <v>0.48670000000000002</v>
      </c>
      <c r="C441" s="2">
        <v>3.5799999999999998E-2</v>
      </c>
      <c r="D441" s="2">
        <v>0.28089999999999998</v>
      </c>
      <c r="E441" s="2">
        <v>3.4099999999999998E-2</v>
      </c>
      <c r="F441" s="2">
        <v>0.16550000000000001</v>
      </c>
      <c r="G441" s="2">
        <v>2.93E-2</v>
      </c>
      <c r="H441" s="2">
        <v>6.6900000000000001E-2</v>
      </c>
      <c r="I441" s="2">
        <v>1.6199999999999999E-2</v>
      </c>
    </row>
    <row r="442" spans="1:9" x14ac:dyDescent="0.25">
      <c r="A442" s="3">
        <v>0.77339999999999998</v>
      </c>
      <c r="B442" s="2">
        <v>0.48559999999999998</v>
      </c>
      <c r="C442" s="2">
        <v>3.61E-2</v>
      </c>
      <c r="D442" s="2">
        <v>0.28139999999999998</v>
      </c>
      <c r="E442" s="2">
        <v>3.4500000000000003E-2</v>
      </c>
      <c r="F442" s="2">
        <v>0.1658</v>
      </c>
      <c r="G442" s="2">
        <v>2.9600000000000001E-2</v>
      </c>
      <c r="H442" s="2">
        <v>6.7199999999999996E-2</v>
      </c>
      <c r="I442" s="2">
        <v>1.6400000000000001E-2</v>
      </c>
    </row>
    <row r="443" spans="1:9" x14ac:dyDescent="0.25">
      <c r="A443" s="3">
        <v>0.77659999999999996</v>
      </c>
      <c r="B443" s="2">
        <v>0.48459999999999998</v>
      </c>
      <c r="C443" s="2">
        <v>3.6400000000000002E-2</v>
      </c>
      <c r="D443" s="2">
        <v>0.28189999999999998</v>
      </c>
      <c r="E443" s="2">
        <v>3.49E-2</v>
      </c>
      <c r="F443" s="2">
        <v>0.16600000000000001</v>
      </c>
      <c r="G443" s="2">
        <v>2.98E-2</v>
      </c>
      <c r="H443" s="2">
        <v>6.7500000000000004E-2</v>
      </c>
      <c r="I443" s="2">
        <v>1.66E-2</v>
      </c>
    </row>
    <row r="444" spans="1:9" x14ac:dyDescent="0.25">
      <c r="A444" s="3">
        <v>0.77680000000000005</v>
      </c>
      <c r="B444" s="2">
        <v>0.48449999999999999</v>
      </c>
      <c r="C444" s="2">
        <v>3.6400000000000002E-2</v>
      </c>
      <c r="D444" s="2">
        <v>0.28199999999999997</v>
      </c>
      <c r="E444" s="2">
        <v>3.49E-2</v>
      </c>
      <c r="F444" s="2">
        <v>0.16600000000000001</v>
      </c>
      <c r="G444" s="2">
        <v>2.98E-2</v>
      </c>
      <c r="H444" s="2">
        <v>6.7500000000000004E-2</v>
      </c>
      <c r="I444" s="2">
        <v>1.66E-2</v>
      </c>
    </row>
    <row r="445" spans="1:9" x14ac:dyDescent="0.25">
      <c r="A445" s="3">
        <v>0.78</v>
      </c>
      <c r="B445" s="2">
        <v>0.48349999999999999</v>
      </c>
      <c r="C445" s="2">
        <v>3.6700000000000003E-2</v>
      </c>
      <c r="D445" s="2">
        <v>0.28249999999999997</v>
      </c>
      <c r="E445" s="2">
        <v>3.5200000000000002E-2</v>
      </c>
      <c r="F445" s="2">
        <v>0.1663</v>
      </c>
      <c r="G445" s="2">
        <v>3.0099999999999998E-2</v>
      </c>
      <c r="H445" s="2">
        <v>6.7799999999999999E-2</v>
      </c>
      <c r="I445" s="2">
        <v>1.6799999999999999E-2</v>
      </c>
    </row>
    <row r="446" spans="1:9" x14ac:dyDescent="0.25">
      <c r="A446" s="3">
        <v>0.78339999999999999</v>
      </c>
      <c r="B446" s="2">
        <v>0.4824</v>
      </c>
      <c r="C446" s="2">
        <v>3.6999999999999998E-2</v>
      </c>
      <c r="D446" s="2">
        <v>0.28299999999999997</v>
      </c>
      <c r="E446" s="2">
        <v>3.56E-2</v>
      </c>
      <c r="F446" s="2">
        <v>0.1666</v>
      </c>
      <c r="G446" s="2">
        <v>3.04E-2</v>
      </c>
      <c r="H446" s="2">
        <v>6.8000000000000005E-2</v>
      </c>
      <c r="I446" s="2">
        <v>1.7000000000000001E-2</v>
      </c>
    </row>
    <row r="447" spans="1:9" x14ac:dyDescent="0.25">
      <c r="A447" s="3">
        <v>0.78659999999999997</v>
      </c>
      <c r="B447" s="2">
        <v>0.48130000000000001</v>
      </c>
      <c r="C447" s="2">
        <v>3.73E-2</v>
      </c>
      <c r="D447" s="2">
        <v>0.28349999999999997</v>
      </c>
      <c r="E447" s="2">
        <v>3.5999999999999997E-2</v>
      </c>
      <c r="F447" s="2">
        <v>0.1668</v>
      </c>
      <c r="G447" s="2">
        <v>3.0599999999999999E-2</v>
      </c>
      <c r="H447" s="2">
        <v>6.83E-2</v>
      </c>
      <c r="I447" s="2">
        <v>1.72E-2</v>
      </c>
    </row>
    <row r="448" spans="1:9" x14ac:dyDescent="0.25">
      <c r="A448" s="3">
        <v>0.78680000000000005</v>
      </c>
      <c r="B448" s="2">
        <v>0.48130000000000001</v>
      </c>
      <c r="C448" s="2">
        <v>3.7400000000000003E-2</v>
      </c>
      <c r="D448" s="2">
        <v>0.28349999999999997</v>
      </c>
      <c r="E448" s="2">
        <v>3.5999999999999997E-2</v>
      </c>
      <c r="F448" s="2">
        <v>0.16689999999999999</v>
      </c>
      <c r="G448" s="2">
        <v>3.0700000000000002E-2</v>
      </c>
      <c r="H448" s="2">
        <v>6.83E-2</v>
      </c>
      <c r="I448" s="2">
        <v>1.72E-2</v>
      </c>
    </row>
    <row r="449" spans="1:9" x14ac:dyDescent="0.25">
      <c r="A449" s="3">
        <v>0.79339999999999999</v>
      </c>
      <c r="B449" s="2">
        <v>0.47910000000000003</v>
      </c>
      <c r="C449" s="2">
        <v>3.7999999999999999E-2</v>
      </c>
      <c r="D449" s="2">
        <v>0.28460000000000002</v>
      </c>
      <c r="E449" s="2">
        <v>3.6700000000000003E-2</v>
      </c>
      <c r="F449" s="2">
        <v>0.16739999999999999</v>
      </c>
      <c r="G449" s="2">
        <v>3.1199999999999999E-2</v>
      </c>
      <c r="H449" s="2">
        <v>6.8900000000000003E-2</v>
      </c>
      <c r="I449" s="2">
        <v>1.7600000000000001E-2</v>
      </c>
    </row>
    <row r="450" spans="1:9" x14ac:dyDescent="0.25">
      <c r="A450" s="3">
        <v>0.8</v>
      </c>
      <c r="B450" s="2">
        <v>0.47699999999999998</v>
      </c>
      <c r="C450" s="2">
        <v>3.8600000000000002E-2</v>
      </c>
      <c r="D450" s="2">
        <v>0.28560000000000002</v>
      </c>
      <c r="E450" s="2">
        <v>3.7499999999999999E-2</v>
      </c>
      <c r="F450" s="2">
        <v>0.16789999999999999</v>
      </c>
      <c r="G450" s="2">
        <v>3.1800000000000002E-2</v>
      </c>
      <c r="H450" s="2">
        <v>6.9500000000000006E-2</v>
      </c>
      <c r="I450" s="2">
        <v>1.8100000000000002E-2</v>
      </c>
    </row>
    <row r="451" spans="1:9" x14ac:dyDescent="0.25">
      <c r="A451" s="3">
        <v>0.80020000000000002</v>
      </c>
      <c r="B451" s="2">
        <v>0.47689999999999999</v>
      </c>
      <c r="C451" s="2">
        <v>3.8600000000000002E-2</v>
      </c>
      <c r="D451" s="2">
        <v>0.28570000000000001</v>
      </c>
      <c r="E451" s="2">
        <v>3.7499999999999999E-2</v>
      </c>
      <c r="F451" s="2">
        <v>0.16789999999999999</v>
      </c>
      <c r="G451" s="2">
        <v>3.1800000000000002E-2</v>
      </c>
      <c r="H451" s="2">
        <v>6.9500000000000006E-2</v>
      </c>
      <c r="I451" s="2">
        <v>1.8100000000000002E-2</v>
      </c>
    </row>
    <row r="452" spans="1:9" x14ac:dyDescent="0.25">
      <c r="A452" s="3">
        <v>0.8034</v>
      </c>
      <c r="B452" s="2">
        <v>0.47589999999999999</v>
      </c>
      <c r="C452" s="2">
        <v>3.8899999999999997E-2</v>
      </c>
      <c r="D452" s="2">
        <v>0.28620000000000001</v>
      </c>
      <c r="E452" s="2">
        <v>3.7900000000000003E-2</v>
      </c>
      <c r="F452" s="2">
        <v>0.16819999999999999</v>
      </c>
      <c r="G452" s="2">
        <v>3.2000000000000001E-2</v>
      </c>
      <c r="H452" s="2">
        <v>6.9800000000000001E-2</v>
      </c>
      <c r="I452" s="2">
        <v>1.83E-2</v>
      </c>
    </row>
    <row r="453" spans="1:9" x14ac:dyDescent="0.25">
      <c r="A453" s="3">
        <v>0.81</v>
      </c>
      <c r="B453" s="2">
        <v>0.47370000000000001</v>
      </c>
      <c r="C453" s="2">
        <v>3.95E-2</v>
      </c>
      <c r="D453" s="2">
        <v>0.28720000000000001</v>
      </c>
      <c r="E453" s="2">
        <v>3.8600000000000002E-2</v>
      </c>
      <c r="F453" s="2">
        <v>0.16869999999999999</v>
      </c>
      <c r="G453" s="2">
        <v>3.2599999999999997E-2</v>
      </c>
      <c r="H453" s="2">
        <v>7.0400000000000004E-2</v>
      </c>
      <c r="I453" s="2">
        <v>1.8700000000000001E-2</v>
      </c>
    </row>
    <row r="454" spans="1:9" x14ac:dyDescent="0.25">
      <c r="A454" s="3">
        <v>0.81340000000000001</v>
      </c>
      <c r="B454" s="2">
        <v>0.47260000000000002</v>
      </c>
      <c r="C454" s="2">
        <v>3.9899999999999998E-2</v>
      </c>
      <c r="D454" s="2">
        <v>0.28770000000000001</v>
      </c>
      <c r="E454" s="2">
        <v>3.9E-2</v>
      </c>
      <c r="F454" s="2">
        <v>0.16900000000000001</v>
      </c>
      <c r="G454" s="2">
        <v>3.2899999999999999E-2</v>
      </c>
      <c r="H454" s="2">
        <v>7.0699999999999999E-2</v>
      </c>
      <c r="I454" s="2">
        <v>1.89E-2</v>
      </c>
    </row>
    <row r="455" spans="1:9" x14ac:dyDescent="0.25">
      <c r="A455" s="3">
        <v>0.81659999999999999</v>
      </c>
      <c r="B455" s="2">
        <v>0.47160000000000002</v>
      </c>
      <c r="C455" s="2">
        <v>4.02E-2</v>
      </c>
      <c r="D455" s="2">
        <v>0.28820000000000001</v>
      </c>
      <c r="E455" s="2">
        <v>3.9399999999999998E-2</v>
      </c>
      <c r="F455" s="2">
        <v>0.16919999999999999</v>
      </c>
      <c r="G455" s="2">
        <v>3.32E-2</v>
      </c>
      <c r="H455" s="2">
        <v>7.0999999999999994E-2</v>
      </c>
      <c r="I455" s="2">
        <v>1.9199999999999998E-2</v>
      </c>
    </row>
    <row r="456" spans="1:9" x14ac:dyDescent="0.25">
      <c r="A456" s="3">
        <v>0.81679999999999997</v>
      </c>
      <c r="B456" s="2">
        <v>0.47149999999999997</v>
      </c>
      <c r="C456" s="2">
        <v>4.02E-2</v>
      </c>
      <c r="D456" s="2">
        <v>0.2883</v>
      </c>
      <c r="E456" s="2">
        <v>3.9399999999999998E-2</v>
      </c>
      <c r="F456" s="2">
        <v>0.16930000000000001</v>
      </c>
      <c r="G456" s="2">
        <v>3.32E-2</v>
      </c>
      <c r="H456" s="2">
        <v>7.0999999999999994E-2</v>
      </c>
      <c r="I456" s="2">
        <v>1.9199999999999998E-2</v>
      </c>
    </row>
    <row r="457" spans="1:9" x14ac:dyDescent="0.25">
      <c r="A457" s="3">
        <v>0.8266</v>
      </c>
      <c r="B457" s="2">
        <v>0.46829999999999999</v>
      </c>
      <c r="C457" s="2">
        <v>4.1099999999999998E-2</v>
      </c>
      <c r="D457" s="2">
        <v>0.2898</v>
      </c>
      <c r="E457" s="2">
        <v>4.0500000000000001E-2</v>
      </c>
      <c r="F457" s="2">
        <v>0.17</v>
      </c>
      <c r="G457" s="2">
        <v>3.4099999999999998E-2</v>
      </c>
      <c r="H457" s="2">
        <v>7.1800000000000003E-2</v>
      </c>
      <c r="I457" s="2">
        <v>1.9800000000000002E-2</v>
      </c>
    </row>
    <row r="458" spans="1:9" x14ac:dyDescent="0.25">
      <c r="A458" s="3">
        <v>0.82679999999999998</v>
      </c>
      <c r="B458" s="2">
        <v>0.46829999999999999</v>
      </c>
      <c r="C458" s="2">
        <v>4.1099999999999998E-2</v>
      </c>
      <c r="D458" s="2">
        <v>0.2898</v>
      </c>
      <c r="E458" s="2">
        <v>4.0599999999999997E-2</v>
      </c>
      <c r="F458" s="2">
        <v>0.1701</v>
      </c>
      <c r="G458" s="2">
        <v>3.4099999999999998E-2</v>
      </c>
      <c r="H458" s="2">
        <v>7.1900000000000006E-2</v>
      </c>
      <c r="I458" s="2">
        <v>1.9900000000000001E-2</v>
      </c>
    </row>
    <row r="459" spans="1:9" x14ac:dyDescent="0.25">
      <c r="A459" s="3">
        <v>0.83</v>
      </c>
      <c r="B459" s="2">
        <v>0.4672</v>
      </c>
      <c r="C459" s="2">
        <v>4.1399999999999999E-2</v>
      </c>
      <c r="D459" s="2">
        <v>0.2903</v>
      </c>
      <c r="E459" s="2">
        <v>4.0899999999999999E-2</v>
      </c>
      <c r="F459" s="2">
        <v>0.17030000000000001</v>
      </c>
      <c r="G459" s="2">
        <v>3.44E-2</v>
      </c>
      <c r="H459" s="2">
        <v>7.2099999999999997E-2</v>
      </c>
      <c r="I459" s="2">
        <v>2.01E-2</v>
      </c>
    </row>
    <row r="460" spans="1:9" x14ac:dyDescent="0.25">
      <c r="A460" s="3">
        <v>0.83340000000000003</v>
      </c>
      <c r="B460" s="2">
        <v>0.46610000000000001</v>
      </c>
      <c r="C460" s="2">
        <v>4.1799999999999997E-2</v>
      </c>
      <c r="D460" s="2">
        <v>0.29089999999999999</v>
      </c>
      <c r="E460" s="2">
        <v>4.1300000000000003E-2</v>
      </c>
      <c r="F460" s="2">
        <v>0.1706</v>
      </c>
      <c r="G460" s="2">
        <v>3.4700000000000002E-2</v>
      </c>
      <c r="H460" s="2">
        <v>7.2499999999999995E-2</v>
      </c>
      <c r="I460" s="2">
        <v>2.0299999999999999E-2</v>
      </c>
    </row>
    <row r="461" spans="1:9" x14ac:dyDescent="0.25">
      <c r="A461" s="3">
        <v>0.84340000000000004</v>
      </c>
      <c r="B461" s="2">
        <v>0.46289999999999998</v>
      </c>
      <c r="C461" s="2">
        <v>4.2700000000000002E-2</v>
      </c>
      <c r="D461" s="2">
        <v>0.29239999999999999</v>
      </c>
      <c r="E461" s="2">
        <v>4.2500000000000003E-2</v>
      </c>
      <c r="F461" s="2">
        <v>0.1714</v>
      </c>
      <c r="G461" s="2">
        <v>3.56E-2</v>
      </c>
      <c r="H461" s="2">
        <v>7.3400000000000007E-2</v>
      </c>
      <c r="I461" s="2">
        <v>2.1000000000000001E-2</v>
      </c>
    </row>
    <row r="462" spans="1:9" x14ac:dyDescent="0.25">
      <c r="A462" s="3">
        <v>0.85</v>
      </c>
      <c r="B462" s="2">
        <v>0.4607</v>
      </c>
      <c r="C462" s="2">
        <v>4.3299999999999998E-2</v>
      </c>
      <c r="D462" s="2">
        <v>0.29339999999999999</v>
      </c>
      <c r="E462" s="2">
        <v>4.3299999999999998E-2</v>
      </c>
      <c r="F462" s="2">
        <v>0.1719</v>
      </c>
      <c r="G462" s="2">
        <v>3.6200000000000003E-2</v>
      </c>
      <c r="H462" s="2">
        <v>7.3999999999999996E-2</v>
      </c>
      <c r="I462" s="2">
        <v>2.1499999999999998E-2</v>
      </c>
    </row>
    <row r="463" spans="1:9" x14ac:dyDescent="0.25">
      <c r="A463" s="3">
        <v>0.85340000000000005</v>
      </c>
      <c r="B463" s="2">
        <v>0.45960000000000001</v>
      </c>
      <c r="C463" s="2">
        <v>4.3700000000000003E-2</v>
      </c>
      <c r="D463" s="2">
        <v>0.29399999999999998</v>
      </c>
      <c r="E463" s="2">
        <v>4.3700000000000003E-2</v>
      </c>
      <c r="F463" s="2">
        <v>0.17219999999999999</v>
      </c>
      <c r="G463" s="2">
        <v>3.6499999999999998E-2</v>
      </c>
      <c r="H463" s="2">
        <v>7.4300000000000005E-2</v>
      </c>
      <c r="I463" s="2">
        <v>2.18E-2</v>
      </c>
    </row>
    <row r="464" spans="1:9" x14ac:dyDescent="0.25">
      <c r="A464" s="3">
        <v>0.86</v>
      </c>
      <c r="B464" s="2">
        <v>0.45750000000000002</v>
      </c>
      <c r="C464" s="2">
        <v>4.4299999999999999E-2</v>
      </c>
      <c r="D464" s="2">
        <v>0.29499999999999998</v>
      </c>
      <c r="E464" s="2">
        <v>4.4499999999999998E-2</v>
      </c>
      <c r="F464" s="2">
        <v>0.17269999999999999</v>
      </c>
      <c r="G464" s="2">
        <v>3.7100000000000001E-2</v>
      </c>
      <c r="H464" s="2">
        <v>7.4899999999999994E-2</v>
      </c>
      <c r="I464" s="2">
        <v>2.23E-2</v>
      </c>
    </row>
    <row r="465" spans="1:9" x14ac:dyDescent="0.25">
      <c r="A465" s="3">
        <v>0.86660000000000004</v>
      </c>
      <c r="B465" s="2">
        <v>0.45529999999999998</v>
      </c>
      <c r="C465" s="2">
        <v>4.4900000000000002E-2</v>
      </c>
      <c r="D465" s="2">
        <v>0.29599999999999999</v>
      </c>
      <c r="E465" s="2">
        <v>4.53E-2</v>
      </c>
      <c r="F465" s="2">
        <v>0.17319999999999999</v>
      </c>
      <c r="G465" s="2">
        <v>3.7699999999999997E-2</v>
      </c>
      <c r="H465" s="2">
        <v>7.5499999999999998E-2</v>
      </c>
      <c r="I465" s="2">
        <v>2.2800000000000001E-2</v>
      </c>
    </row>
    <row r="466" spans="1:9" x14ac:dyDescent="0.25">
      <c r="A466" s="3">
        <v>0.86680000000000001</v>
      </c>
      <c r="B466" s="2">
        <v>0.45529999999999998</v>
      </c>
      <c r="C466" s="2">
        <v>4.4900000000000002E-2</v>
      </c>
      <c r="D466" s="2">
        <v>0.29599999999999999</v>
      </c>
      <c r="E466" s="2">
        <v>4.5400000000000003E-2</v>
      </c>
      <c r="F466" s="2">
        <v>0.17319999999999999</v>
      </c>
      <c r="G466" s="2">
        <v>3.7699999999999997E-2</v>
      </c>
      <c r="H466" s="2">
        <v>7.5499999999999998E-2</v>
      </c>
      <c r="I466" s="2">
        <v>2.2800000000000001E-2</v>
      </c>
    </row>
    <row r="467" spans="1:9" x14ac:dyDescent="0.25">
      <c r="A467" s="3">
        <v>0.87</v>
      </c>
      <c r="B467" s="2">
        <v>0.45419999999999999</v>
      </c>
      <c r="C467" s="2">
        <v>4.5199999999999997E-2</v>
      </c>
      <c r="D467" s="2">
        <v>0.29649999999999999</v>
      </c>
      <c r="E467" s="2">
        <v>4.5699999999999998E-2</v>
      </c>
      <c r="F467" s="2">
        <v>0.1734</v>
      </c>
      <c r="G467" s="2">
        <v>3.7999999999999999E-2</v>
      </c>
      <c r="H467" s="2">
        <v>7.5800000000000006E-2</v>
      </c>
      <c r="I467" s="2">
        <v>2.3E-2</v>
      </c>
    </row>
    <row r="468" spans="1:9" x14ac:dyDescent="0.25">
      <c r="A468" s="3">
        <v>0.88</v>
      </c>
      <c r="B468" s="2">
        <v>0.45100000000000001</v>
      </c>
      <c r="C468" s="2">
        <v>4.6199999999999998E-2</v>
      </c>
      <c r="D468" s="2">
        <v>0.29809999999999998</v>
      </c>
      <c r="E468" s="2">
        <v>4.7E-2</v>
      </c>
      <c r="F468" s="2">
        <v>0.17419999999999999</v>
      </c>
      <c r="G468" s="2">
        <v>3.9E-2</v>
      </c>
      <c r="H468" s="2">
        <v>7.6700000000000004E-2</v>
      </c>
      <c r="I468" s="2">
        <v>2.3800000000000002E-2</v>
      </c>
    </row>
    <row r="469" spans="1:9" x14ac:dyDescent="0.25">
      <c r="A469" s="3">
        <v>0.88339999999999996</v>
      </c>
      <c r="B469" s="2">
        <v>0.44990000000000002</v>
      </c>
      <c r="C469" s="2">
        <v>4.65E-2</v>
      </c>
      <c r="D469" s="2">
        <v>0.29859999999999998</v>
      </c>
      <c r="E469" s="2">
        <v>4.7399999999999998E-2</v>
      </c>
      <c r="F469" s="2">
        <v>0.17449999999999999</v>
      </c>
      <c r="G469" s="2">
        <v>3.9300000000000002E-2</v>
      </c>
      <c r="H469" s="2">
        <v>7.7100000000000002E-2</v>
      </c>
      <c r="I469" s="2">
        <v>2.41E-2</v>
      </c>
    </row>
    <row r="470" spans="1:9" x14ac:dyDescent="0.25">
      <c r="A470" s="3">
        <v>0.89339999999999997</v>
      </c>
      <c r="B470" s="2">
        <v>0.44669999999999999</v>
      </c>
      <c r="C470" s="2">
        <v>4.7500000000000001E-2</v>
      </c>
      <c r="D470" s="2">
        <v>0.30009999999999998</v>
      </c>
      <c r="E470" s="2">
        <v>4.87E-2</v>
      </c>
      <c r="F470" s="2">
        <v>0.17519999999999999</v>
      </c>
      <c r="G470" s="2">
        <v>4.0300000000000002E-2</v>
      </c>
      <c r="H470" s="2">
        <v>7.8E-2</v>
      </c>
      <c r="I470" s="2">
        <v>2.4899999999999999E-2</v>
      </c>
    </row>
    <row r="471" spans="1:9" x14ac:dyDescent="0.25">
      <c r="A471" s="3">
        <v>0.9</v>
      </c>
      <c r="B471" s="2">
        <v>0.44450000000000001</v>
      </c>
      <c r="C471" s="2">
        <v>4.8099999999999997E-2</v>
      </c>
      <c r="D471" s="2">
        <v>0.30109999999999998</v>
      </c>
      <c r="E471" s="2">
        <v>4.9500000000000002E-2</v>
      </c>
      <c r="F471" s="2">
        <v>0.1757</v>
      </c>
      <c r="G471" s="2">
        <v>4.0899999999999999E-2</v>
      </c>
      <c r="H471" s="2">
        <v>7.8600000000000003E-2</v>
      </c>
      <c r="I471" s="2">
        <v>2.5499999999999998E-2</v>
      </c>
    </row>
    <row r="472" spans="1:9" x14ac:dyDescent="0.25">
      <c r="A472" s="3">
        <v>0.91</v>
      </c>
      <c r="B472" s="2">
        <v>0.44130000000000003</v>
      </c>
      <c r="C472" s="2">
        <v>4.9099999999999998E-2</v>
      </c>
      <c r="D472" s="2">
        <v>0.30259999999999998</v>
      </c>
      <c r="E472" s="2">
        <v>5.0700000000000002E-2</v>
      </c>
      <c r="F472" s="2">
        <v>0.17649999999999999</v>
      </c>
      <c r="G472" s="2">
        <v>4.19E-2</v>
      </c>
      <c r="H472" s="2">
        <v>7.9600000000000004E-2</v>
      </c>
      <c r="I472" s="2">
        <v>2.63E-2</v>
      </c>
    </row>
    <row r="473" spans="1:9" x14ac:dyDescent="0.25">
      <c r="A473" s="3">
        <v>0.93340000000000001</v>
      </c>
      <c r="B473" s="2">
        <v>0.43369999999999997</v>
      </c>
      <c r="C473" s="2">
        <v>5.1299999999999998E-2</v>
      </c>
      <c r="D473" s="2">
        <v>0.30620000000000003</v>
      </c>
      <c r="E473" s="2">
        <v>5.3800000000000001E-2</v>
      </c>
      <c r="F473" s="2">
        <v>0.17829999999999999</v>
      </c>
      <c r="G473" s="2">
        <v>4.4200000000000003E-2</v>
      </c>
      <c r="H473" s="2">
        <v>8.1799999999999998E-2</v>
      </c>
      <c r="I473" s="2">
        <v>2.8400000000000002E-2</v>
      </c>
    </row>
    <row r="474" spans="1:9" x14ac:dyDescent="0.25">
      <c r="A474" s="3">
        <v>0.95</v>
      </c>
      <c r="B474" s="2">
        <v>0.4284</v>
      </c>
      <c r="C474" s="2">
        <v>5.28E-2</v>
      </c>
      <c r="D474" s="2">
        <v>0.30859999999999999</v>
      </c>
      <c r="E474" s="2">
        <v>5.5899999999999998E-2</v>
      </c>
      <c r="F474" s="2">
        <v>0.17949999999999999</v>
      </c>
      <c r="G474" s="2">
        <v>4.5900000000000003E-2</v>
      </c>
      <c r="H474" s="2">
        <v>8.3500000000000005E-2</v>
      </c>
      <c r="I474" s="2">
        <v>2.9899999999999999E-2</v>
      </c>
    </row>
    <row r="475" spans="1:9" x14ac:dyDescent="0.25">
      <c r="A475" s="3">
        <v>0.96</v>
      </c>
      <c r="B475" s="2">
        <v>0.42520000000000002</v>
      </c>
      <c r="C475" s="2">
        <v>5.3800000000000001E-2</v>
      </c>
      <c r="D475" s="2">
        <v>0.31009999999999999</v>
      </c>
      <c r="E475" s="2">
        <v>5.7200000000000001E-2</v>
      </c>
      <c r="F475" s="2">
        <v>0.1802</v>
      </c>
      <c r="G475" s="2">
        <v>4.6899999999999997E-2</v>
      </c>
      <c r="H475" s="2">
        <v>8.4500000000000006E-2</v>
      </c>
      <c r="I475" s="2">
        <v>3.0800000000000001E-2</v>
      </c>
    </row>
    <row r="476" spans="1:9" x14ac:dyDescent="0.25">
      <c r="A476" s="3">
        <v>1</v>
      </c>
      <c r="B476" s="2">
        <v>0.41239999999999999</v>
      </c>
      <c r="C476" s="2">
        <v>5.74E-2</v>
      </c>
      <c r="D476" s="2">
        <v>0.316</v>
      </c>
      <c r="E476" s="2">
        <v>6.2600000000000003E-2</v>
      </c>
      <c r="F476" s="2">
        <v>0.18310000000000001</v>
      </c>
      <c r="G476" s="2">
        <v>5.11E-2</v>
      </c>
      <c r="H476" s="2">
        <v>8.8499999999999995E-2</v>
      </c>
      <c r="I476" s="2">
        <v>3.4799999999999998E-2</v>
      </c>
    </row>
    <row r="477" spans="1:9" x14ac:dyDescent="0.25">
      <c r="A477" s="27"/>
      <c r="B477" s="28"/>
      <c r="C477" s="28"/>
      <c r="D477" s="28"/>
      <c r="E477" s="28"/>
      <c r="F477" s="28"/>
      <c r="G477" s="28"/>
      <c r="H477" s="28"/>
      <c r="I477" s="29"/>
    </row>
    <row r="478" spans="1:9" x14ac:dyDescent="0.25">
      <c r="A478" s="2"/>
      <c r="B478" s="24" t="s">
        <v>115</v>
      </c>
      <c r="C478" s="25"/>
      <c r="D478" s="25"/>
      <c r="E478" s="25"/>
      <c r="F478" s="25"/>
      <c r="G478" s="25"/>
      <c r="H478" s="25"/>
      <c r="I478" s="26"/>
    </row>
    <row r="479" spans="1:9" x14ac:dyDescent="0.25">
      <c r="A479" s="3" t="s">
        <v>109</v>
      </c>
      <c r="B479" s="3" t="s">
        <v>87</v>
      </c>
      <c r="C479" s="3" t="s">
        <v>104</v>
      </c>
      <c r="D479" s="3" t="s">
        <v>89</v>
      </c>
      <c r="E479" s="3" t="s">
        <v>104</v>
      </c>
      <c r="F479" s="3" t="s">
        <v>90</v>
      </c>
      <c r="G479" s="3" t="s">
        <v>104</v>
      </c>
      <c r="H479" s="3" t="s">
        <v>91</v>
      </c>
      <c r="I479" s="3" t="s">
        <v>104</v>
      </c>
    </row>
    <row r="480" spans="1:9" x14ac:dyDescent="0.25">
      <c r="A480" s="3">
        <v>1</v>
      </c>
      <c r="B480" s="2">
        <v>0.88849999999999996</v>
      </c>
      <c r="C480" s="2" t="s">
        <v>11</v>
      </c>
      <c r="D480" s="2">
        <v>4.9000000000000002E-2</v>
      </c>
      <c r="E480" s="2" t="s">
        <v>11</v>
      </c>
      <c r="F480" s="2">
        <v>5.8200000000000002E-2</v>
      </c>
      <c r="G480" s="2" t="s">
        <v>11</v>
      </c>
      <c r="H480" s="2">
        <v>4.3E-3</v>
      </c>
      <c r="I480" s="2" t="s">
        <v>11</v>
      </c>
    </row>
    <row r="481" spans="1:9" x14ac:dyDescent="0.25">
      <c r="A481" s="3">
        <v>2</v>
      </c>
      <c r="B481" s="2">
        <v>0.1145</v>
      </c>
      <c r="C481" s="2" t="s">
        <v>11</v>
      </c>
      <c r="D481" s="2">
        <v>0.82479999999999998</v>
      </c>
      <c r="E481" s="2" t="s">
        <v>11</v>
      </c>
      <c r="F481" s="2">
        <v>4.9700000000000001E-2</v>
      </c>
      <c r="G481" s="2" t="s">
        <v>11</v>
      </c>
      <c r="H481" s="2">
        <v>1.0999999999999999E-2</v>
      </c>
      <c r="I481" s="2" t="s">
        <v>11</v>
      </c>
    </row>
    <row r="482" spans="1:9" x14ac:dyDescent="0.25">
      <c r="A482" s="3">
        <v>3</v>
      </c>
      <c r="B482" s="2">
        <v>0.2276</v>
      </c>
      <c r="C482" s="2" t="s">
        <v>11</v>
      </c>
      <c r="D482" s="2">
        <v>8.3199999999999996E-2</v>
      </c>
      <c r="E482" s="2" t="s">
        <v>11</v>
      </c>
      <c r="F482" s="2">
        <v>0.68710000000000004</v>
      </c>
      <c r="G482" s="2" t="s">
        <v>11</v>
      </c>
      <c r="H482" s="2">
        <v>2.2000000000000001E-3</v>
      </c>
      <c r="I482" s="2" t="s">
        <v>11</v>
      </c>
    </row>
    <row r="483" spans="1:9" x14ac:dyDescent="0.25">
      <c r="A483" s="3">
        <v>4</v>
      </c>
      <c r="B483" s="2">
        <v>4.9000000000000002E-2</v>
      </c>
      <c r="C483" s="2" t="s">
        <v>11</v>
      </c>
      <c r="D483" s="2">
        <v>5.3800000000000001E-2</v>
      </c>
      <c r="E483" s="2" t="s">
        <v>11</v>
      </c>
      <c r="F483" s="2">
        <v>6.4000000000000003E-3</v>
      </c>
      <c r="G483" s="2" t="s">
        <v>11</v>
      </c>
      <c r="H483" s="2">
        <v>0.89080000000000004</v>
      </c>
      <c r="I483" s="2" t="s">
        <v>11</v>
      </c>
    </row>
  </sheetData>
  <mergeCells count="5">
    <mergeCell ref="A3:F3"/>
    <mergeCell ref="B69:F69"/>
    <mergeCell ref="B218:I218"/>
    <mergeCell ref="A477:I477"/>
    <mergeCell ref="B478:I478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291"/>
  <sheetViews>
    <sheetView topLeftCell="A196" workbookViewId="0">
      <selection activeCell="B220" sqref="B220"/>
    </sheetView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215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13228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13.259</v>
      </c>
      <c r="C7" s="2"/>
      <c r="D7" s="2"/>
      <c r="E7" s="2"/>
      <c r="F7" s="2"/>
    </row>
    <row r="8" spans="1:6" x14ac:dyDescent="0.25">
      <c r="A8" s="3" t="s">
        <v>4</v>
      </c>
      <c r="B8" s="2">
        <v>13.259</v>
      </c>
      <c r="C8" s="2"/>
      <c r="D8" s="2"/>
      <c r="E8" s="2"/>
      <c r="F8" s="2"/>
    </row>
    <row r="9" spans="1:6" x14ac:dyDescent="0.25">
      <c r="A9" s="3" t="s">
        <v>5</v>
      </c>
      <c r="B9" s="2">
        <v>455577</v>
      </c>
      <c r="C9" s="2"/>
      <c r="D9" s="2"/>
      <c r="E9" s="2"/>
      <c r="F9" s="2"/>
    </row>
    <row r="10" spans="1:6" x14ac:dyDescent="0.25">
      <c r="A10" s="3" t="s">
        <v>6</v>
      </c>
      <c r="B10" s="2">
        <v>455577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189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1886.1803</v>
      </c>
      <c r="C14" s="4">
        <v>3.4999999999999998E-277</v>
      </c>
      <c r="D14" s="2"/>
      <c r="E14" s="2"/>
      <c r="F14" s="2"/>
    </row>
    <row r="15" spans="1:6" x14ac:dyDescent="0.25">
      <c r="A15" s="3" t="s">
        <v>12</v>
      </c>
      <c r="B15" s="2">
        <v>2182.1703000000002</v>
      </c>
      <c r="C15" s="4" t="s">
        <v>216</v>
      </c>
      <c r="D15" s="2"/>
      <c r="E15" s="2"/>
      <c r="F15" s="2"/>
    </row>
    <row r="16" spans="1:6" x14ac:dyDescent="0.25">
      <c r="A16" s="3" t="s">
        <v>13</v>
      </c>
      <c r="B16" s="2">
        <v>1995.8476000000001</v>
      </c>
      <c r="C16" s="4">
        <v>9.9999999999999991E-299</v>
      </c>
      <c r="D16" s="2"/>
      <c r="E16" s="2"/>
      <c r="F16" s="2"/>
    </row>
    <row r="17" spans="1:6" x14ac:dyDescent="0.25">
      <c r="A17" s="3" t="s">
        <v>14</v>
      </c>
      <c r="B17" s="2">
        <v>92.553100000000001</v>
      </c>
      <c r="C17" s="2"/>
      <c r="D17" s="2"/>
      <c r="E17" s="2"/>
      <c r="F17" s="2"/>
    </row>
    <row r="18" spans="1:6" x14ac:dyDescent="0.25">
      <c r="A18" s="3" t="s">
        <v>15</v>
      </c>
      <c r="B18" s="2">
        <v>1508.1803</v>
      </c>
      <c r="C18" s="2"/>
      <c r="D18" s="2"/>
      <c r="E18" s="2"/>
      <c r="F18" s="2"/>
    </row>
    <row r="19" spans="1:6" x14ac:dyDescent="0.25">
      <c r="A19" s="3" t="s">
        <v>16</v>
      </c>
      <c r="B19" s="2">
        <v>1319.1803</v>
      </c>
      <c r="C19" s="2"/>
      <c r="D19" s="2"/>
      <c r="E19" s="2"/>
      <c r="F19" s="2"/>
    </row>
    <row r="20" spans="1:6" x14ac:dyDescent="0.25">
      <c r="A20" s="3" t="s">
        <v>17</v>
      </c>
      <c r="B20" s="2">
        <v>-96.446899999999999</v>
      </c>
      <c r="C20" s="2"/>
      <c r="D20" s="2"/>
      <c r="E20" s="2"/>
      <c r="F20" s="2"/>
    </row>
    <row r="21" spans="1:6" x14ac:dyDescent="0.25">
      <c r="A21" s="3" t="s">
        <v>18</v>
      </c>
      <c r="B21" s="2">
        <v>693.17669999999998</v>
      </c>
      <c r="C21" s="2"/>
      <c r="D21" s="2"/>
      <c r="E21" s="2"/>
      <c r="F21" s="2"/>
    </row>
    <row r="22" spans="1:6" x14ac:dyDescent="0.25">
      <c r="A22" s="3" t="s">
        <v>19</v>
      </c>
      <c r="B22" s="2">
        <v>0.1183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-14458.721100000001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-14458.721100000001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28974.382799999999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28929.442299999999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28935.442299999999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28980.382799999999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28955.315399999999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9.4999999999999998E-3</v>
      </c>
      <c r="C38" s="2"/>
      <c r="D38" s="2"/>
      <c r="E38" s="2"/>
      <c r="F38" s="2"/>
    </row>
    <row r="39" spans="1:6" x14ac:dyDescent="0.25">
      <c r="A39" s="3" t="s">
        <v>33</v>
      </c>
      <c r="B39" s="2">
        <v>8.8999999999999999E-3</v>
      </c>
      <c r="C39" s="2"/>
      <c r="D39" s="2"/>
      <c r="E39" s="2"/>
      <c r="F39" s="2"/>
    </row>
    <row r="40" spans="1:6" x14ac:dyDescent="0.25">
      <c r="A40" s="3" t="s">
        <v>34</v>
      </c>
      <c r="B40" s="2">
        <v>-28834.309799999999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14375.5887</v>
      </c>
      <c r="C41" s="2"/>
      <c r="D41" s="2"/>
      <c r="E41" s="2"/>
      <c r="F41" s="2"/>
    </row>
    <row r="42" spans="1:6" x14ac:dyDescent="0.25">
      <c r="A42" s="3" t="s">
        <v>36</v>
      </c>
      <c r="B42" s="2">
        <v>57668.619599999998</v>
      </c>
      <c r="C42" s="2"/>
      <c r="D42" s="2"/>
      <c r="E42" s="2"/>
      <c r="F42" s="2"/>
    </row>
    <row r="43" spans="1:6" x14ac:dyDescent="0.25">
      <c r="A43" s="3" t="s">
        <v>37</v>
      </c>
      <c r="B43" s="2">
        <v>57800.500699999997</v>
      </c>
      <c r="C43" s="2"/>
      <c r="D43" s="2"/>
      <c r="E43" s="2"/>
      <c r="F43" s="2"/>
    </row>
    <row r="44" spans="1:6" x14ac:dyDescent="0.25">
      <c r="A44" s="3" t="s">
        <v>38</v>
      </c>
      <c r="B44" s="2">
        <v>57725.560100000002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7434.4315999999999</v>
      </c>
      <c r="C48" s="2">
        <v>0</v>
      </c>
      <c r="D48" s="2">
        <v>0</v>
      </c>
      <c r="E48" s="2">
        <v>0</v>
      </c>
      <c r="F48" s="2">
        <v>7434.4315999999999</v>
      </c>
    </row>
    <row r="49" spans="1:6" x14ac:dyDescent="0.25">
      <c r="A49" s="3" t="s">
        <v>43</v>
      </c>
      <c r="B49" s="2">
        <v>3214.9888999999998</v>
      </c>
      <c r="C49" s="2">
        <v>0</v>
      </c>
      <c r="D49" s="2">
        <v>0</v>
      </c>
      <c r="E49" s="2">
        <v>0</v>
      </c>
      <c r="F49" s="2">
        <v>3214.9888999999998</v>
      </c>
    </row>
    <row r="50" spans="1:6" x14ac:dyDescent="0.25">
      <c r="A50" s="3" t="s">
        <v>44</v>
      </c>
      <c r="B50" s="2">
        <v>1918.9631999999999</v>
      </c>
      <c r="C50" s="2">
        <v>0</v>
      </c>
      <c r="D50" s="2">
        <v>0</v>
      </c>
      <c r="E50" s="2">
        <v>0</v>
      </c>
      <c r="F50" s="2">
        <v>1918.9631999999999</v>
      </c>
    </row>
    <row r="51" spans="1:6" x14ac:dyDescent="0.25">
      <c r="A51" s="3" t="s">
        <v>45</v>
      </c>
      <c r="B51" s="2">
        <v>659.61630000000002</v>
      </c>
      <c r="C51" s="2">
        <v>0</v>
      </c>
      <c r="D51" s="2">
        <v>0</v>
      </c>
      <c r="E51" s="2">
        <v>0</v>
      </c>
      <c r="F51" s="2">
        <v>659.61630000000002</v>
      </c>
    </row>
    <row r="52" spans="1:6" x14ac:dyDescent="0.25">
      <c r="A52" s="3" t="s">
        <v>46</v>
      </c>
      <c r="B52" s="2">
        <v>13228</v>
      </c>
      <c r="C52" s="2">
        <v>0</v>
      </c>
      <c r="D52" s="2">
        <v>0</v>
      </c>
      <c r="E52" s="2">
        <v>0</v>
      </c>
      <c r="F52" s="2">
        <v>13228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4220.5527000000002</v>
      </c>
      <c r="C56" s="2">
        <v>1800.8764000000001</v>
      </c>
      <c r="D56" s="2">
        <v>1044.6123</v>
      </c>
      <c r="E56" s="2">
        <v>368.39019999999999</v>
      </c>
      <c r="F56" s="2">
        <v>7434.4315999999999</v>
      </c>
    </row>
    <row r="57" spans="1:6" x14ac:dyDescent="0.25">
      <c r="A57" s="3" t="s">
        <v>43</v>
      </c>
      <c r="B57" s="2">
        <v>1800.8764000000001</v>
      </c>
      <c r="C57" s="2">
        <v>782.40160000000003</v>
      </c>
      <c r="D57" s="2">
        <v>471.03</v>
      </c>
      <c r="E57" s="2">
        <v>160.68090000000001</v>
      </c>
      <c r="F57" s="2">
        <v>3214.9888999999998</v>
      </c>
    </row>
    <row r="58" spans="1:6" x14ac:dyDescent="0.25">
      <c r="A58" s="3" t="s">
        <v>44</v>
      </c>
      <c r="B58" s="2">
        <v>1044.6123</v>
      </c>
      <c r="C58" s="2">
        <v>471.03</v>
      </c>
      <c r="D58" s="2">
        <v>305.80279999999999</v>
      </c>
      <c r="E58" s="2">
        <v>97.518000000000001</v>
      </c>
      <c r="F58" s="2">
        <v>1918.9631999999999</v>
      </c>
    </row>
    <row r="59" spans="1:6" x14ac:dyDescent="0.25">
      <c r="A59" s="3" t="s">
        <v>45</v>
      </c>
      <c r="B59" s="2">
        <v>368.39019999999999</v>
      </c>
      <c r="C59" s="2">
        <v>160.68090000000001</v>
      </c>
      <c r="D59" s="2">
        <v>97.518000000000001</v>
      </c>
      <c r="E59" s="2">
        <v>33.027099999999997</v>
      </c>
      <c r="F59" s="2">
        <v>659.61630000000002</v>
      </c>
    </row>
    <row r="60" spans="1:6" x14ac:dyDescent="0.25">
      <c r="A60" s="3" t="s">
        <v>46</v>
      </c>
      <c r="B60" s="2">
        <v>7434.4315999999999</v>
      </c>
      <c r="C60" s="2">
        <v>3214.9888999999998</v>
      </c>
      <c r="D60" s="2">
        <v>1918.9631999999999</v>
      </c>
      <c r="E60" s="2">
        <v>659.61630000000002</v>
      </c>
      <c r="F60" s="2">
        <v>13228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9.4999999999999998E-3</v>
      </c>
      <c r="C65" s="2"/>
      <c r="D65" s="2"/>
      <c r="E65" s="2"/>
      <c r="F65" s="2"/>
    </row>
    <row r="66" spans="1:6" x14ac:dyDescent="0.25">
      <c r="A66" s="3" t="s">
        <v>33</v>
      </c>
      <c r="B66" s="2">
        <v>8.8999999999999999E-3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455577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13228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627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627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627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625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175</v>
      </c>
      <c r="B140" s="2" t="s">
        <v>123</v>
      </c>
      <c r="C140" s="2">
        <v>65</v>
      </c>
      <c r="D140" s="2"/>
      <c r="E140" s="2"/>
      <c r="F140" s="2"/>
    </row>
    <row r="141" spans="1:6" x14ac:dyDescent="0.25">
      <c r="A141" s="3" t="s">
        <v>217</v>
      </c>
      <c r="B141" s="2">
        <v>1</v>
      </c>
      <c r="C141" s="2">
        <v>1</v>
      </c>
      <c r="D141" s="2"/>
      <c r="E141" s="2"/>
      <c r="F141" s="2"/>
    </row>
    <row r="142" spans="1:6" x14ac:dyDescent="0.25">
      <c r="A142" s="3">
        <v>2</v>
      </c>
      <c r="B142" s="2">
        <v>2</v>
      </c>
      <c r="C142" s="2">
        <v>2</v>
      </c>
      <c r="D142" s="2"/>
      <c r="E142" s="2"/>
      <c r="F142" s="2"/>
    </row>
    <row r="143" spans="1:6" x14ac:dyDescent="0.25">
      <c r="A143" s="3">
        <v>3</v>
      </c>
      <c r="B143" s="2">
        <v>3</v>
      </c>
      <c r="C143" s="2">
        <v>3</v>
      </c>
      <c r="D143" s="2"/>
      <c r="E143" s="2"/>
      <c r="F143" s="2"/>
    </row>
    <row r="144" spans="1:6" x14ac:dyDescent="0.25">
      <c r="A144" s="3">
        <v>4</v>
      </c>
      <c r="B144" s="2">
        <v>4</v>
      </c>
      <c r="C144" s="2">
        <v>4</v>
      </c>
      <c r="D144" s="2"/>
      <c r="E144" s="2"/>
      <c r="F144" s="2"/>
    </row>
    <row r="145" spans="1:6" x14ac:dyDescent="0.25">
      <c r="A145" s="3">
        <v>5</v>
      </c>
      <c r="B145" s="2">
        <v>5</v>
      </c>
      <c r="C145" s="2">
        <v>5</v>
      </c>
      <c r="D145" s="2"/>
      <c r="E145" s="2"/>
      <c r="F145" s="2"/>
    </row>
    <row r="146" spans="1:6" x14ac:dyDescent="0.25">
      <c r="A146" s="3">
        <v>6</v>
      </c>
      <c r="B146" s="2">
        <v>6</v>
      </c>
      <c r="C146" s="2">
        <v>6</v>
      </c>
      <c r="D146" s="2"/>
      <c r="E146" s="2"/>
      <c r="F146" s="2"/>
    </row>
    <row r="147" spans="1:6" x14ac:dyDescent="0.25">
      <c r="A147" s="3">
        <v>7</v>
      </c>
      <c r="B147" s="2">
        <v>7</v>
      </c>
      <c r="C147" s="2">
        <v>7</v>
      </c>
      <c r="D147" s="2"/>
      <c r="E147" s="2"/>
      <c r="F147" s="2"/>
    </row>
    <row r="148" spans="1:6" x14ac:dyDescent="0.25">
      <c r="A148" s="3">
        <v>8</v>
      </c>
      <c r="B148" s="2">
        <v>8</v>
      </c>
      <c r="C148" s="2">
        <v>8</v>
      </c>
      <c r="D148" s="2"/>
      <c r="E148" s="2"/>
      <c r="F148" s="2"/>
    </row>
    <row r="149" spans="1:6" x14ac:dyDescent="0.25">
      <c r="A149" s="3">
        <v>9</v>
      </c>
      <c r="B149" s="2">
        <v>9</v>
      </c>
      <c r="C149" s="2">
        <v>9</v>
      </c>
      <c r="D149" s="2"/>
      <c r="E149" s="2"/>
      <c r="F149" s="2"/>
    </row>
    <row r="150" spans="1:6" x14ac:dyDescent="0.25">
      <c r="A150" s="3">
        <v>10</v>
      </c>
      <c r="B150" s="2">
        <v>10</v>
      </c>
      <c r="C150" s="2">
        <v>10</v>
      </c>
      <c r="D150" s="2"/>
      <c r="E150" s="2"/>
      <c r="F150" s="2"/>
    </row>
    <row r="151" spans="1:6" x14ac:dyDescent="0.25">
      <c r="A151" s="3" t="s">
        <v>88</v>
      </c>
      <c r="B151" s="2"/>
      <c r="C151" s="2"/>
      <c r="D151" s="2"/>
      <c r="E151" s="2"/>
      <c r="F151" s="2"/>
    </row>
    <row r="152" spans="1:6" x14ac:dyDescent="0.25">
      <c r="A152" s="3">
        <v>57</v>
      </c>
      <c r="B152" s="2">
        <v>57</v>
      </c>
      <c r="C152" s="2">
        <v>57</v>
      </c>
      <c r="D152" s="2"/>
      <c r="E152" s="2"/>
      <c r="F152" s="2"/>
    </row>
    <row r="153" spans="1:6" x14ac:dyDescent="0.25">
      <c r="A153" s="3">
        <v>58</v>
      </c>
      <c r="B153" s="2">
        <v>58</v>
      </c>
      <c r="C153" s="2">
        <v>58</v>
      </c>
      <c r="D153" s="2"/>
      <c r="E153" s="2"/>
      <c r="F153" s="2"/>
    </row>
    <row r="154" spans="1:6" x14ac:dyDescent="0.25">
      <c r="A154" s="3">
        <v>60</v>
      </c>
      <c r="B154" s="2">
        <v>60</v>
      </c>
      <c r="C154" s="2">
        <v>60</v>
      </c>
      <c r="D154" s="2"/>
      <c r="E154" s="2"/>
      <c r="F154" s="2"/>
    </row>
    <row r="155" spans="1:6" x14ac:dyDescent="0.25">
      <c r="A155" s="3">
        <v>61</v>
      </c>
      <c r="B155" s="2">
        <v>61</v>
      </c>
      <c r="C155" s="2">
        <v>61</v>
      </c>
      <c r="D155" s="2"/>
      <c r="E155" s="2"/>
      <c r="F155" s="2"/>
    </row>
    <row r="156" spans="1:6" x14ac:dyDescent="0.25">
      <c r="A156" s="3">
        <v>62</v>
      </c>
      <c r="B156" s="2">
        <v>62</v>
      </c>
      <c r="C156" s="2">
        <v>62</v>
      </c>
      <c r="D156" s="2"/>
      <c r="E156" s="2"/>
      <c r="F156" s="2"/>
    </row>
    <row r="157" spans="1:6" x14ac:dyDescent="0.25">
      <c r="A157" s="3">
        <v>64</v>
      </c>
      <c r="B157" s="2">
        <v>64</v>
      </c>
      <c r="C157" s="2">
        <v>64</v>
      </c>
      <c r="D157" s="2"/>
      <c r="E157" s="2"/>
      <c r="F157" s="2"/>
    </row>
    <row r="158" spans="1:6" x14ac:dyDescent="0.25">
      <c r="A158" s="3">
        <v>65</v>
      </c>
      <c r="B158" s="2">
        <v>65</v>
      </c>
      <c r="C158" s="2">
        <v>65</v>
      </c>
      <c r="D158" s="2"/>
      <c r="E158" s="2"/>
      <c r="F158" s="2"/>
    </row>
    <row r="159" spans="1:6" x14ac:dyDescent="0.25">
      <c r="A159" s="3">
        <v>67</v>
      </c>
      <c r="B159" s="2">
        <v>67</v>
      </c>
      <c r="C159" s="2">
        <v>67</v>
      </c>
      <c r="D159" s="2"/>
      <c r="E159" s="2"/>
      <c r="F159" s="2"/>
    </row>
    <row r="160" spans="1:6" x14ac:dyDescent="0.25">
      <c r="A160" s="3">
        <v>69</v>
      </c>
      <c r="B160" s="2">
        <v>69</v>
      </c>
      <c r="C160" s="2">
        <v>69</v>
      </c>
      <c r="D160" s="2"/>
      <c r="E160" s="2"/>
      <c r="F160" s="2"/>
    </row>
    <row r="162" spans="1:16" ht="18.75" x14ac:dyDescent="0.25">
      <c r="A162" s="1" t="s">
        <v>101</v>
      </c>
    </row>
    <row r="164" spans="1:16" x14ac:dyDescent="0.25">
      <c r="A164" s="3" t="s">
        <v>102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3" t="s">
        <v>103</v>
      </c>
      <c r="B165" s="3" t="s">
        <v>42</v>
      </c>
      <c r="C165" s="3" t="s">
        <v>104</v>
      </c>
      <c r="D165" s="3" t="s">
        <v>121</v>
      </c>
      <c r="E165" s="3" t="s">
        <v>43</v>
      </c>
      <c r="F165" s="3" t="s">
        <v>104</v>
      </c>
      <c r="G165" s="3" t="s">
        <v>121</v>
      </c>
      <c r="H165" s="3" t="s">
        <v>44</v>
      </c>
      <c r="I165" s="3" t="s">
        <v>104</v>
      </c>
      <c r="J165" s="3" t="s">
        <v>121</v>
      </c>
      <c r="K165" s="3" t="s">
        <v>45</v>
      </c>
      <c r="L165" s="3" t="s">
        <v>104</v>
      </c>
      <c r="M165" s="3" t="s">
        <v>121</v>
      </c>
      <c r="N165" s="3" t="s">
        <v>105</v>
      </c>
      <c r="O165" s="3" t="s">
        <v>9</v>
      </c>
      <c r="P165" s="2"/>
    </row>
    <row r="166" spans="1:16" x14ac:dyDescent="0.25">
      <c r="A166" s="3"/>
      <c r="B166" s="2">
        <v>0.80569999999999997</v>
      </c>
      <c r="C166" s="2">
        <v>0.14879999999999999</v>
      </c>
      <c r="D166" s="2">
        <v>5.4138999999999999</v>
      </c>
      <c r="E166" s="2">
        <v>0.2319</v>
      </c>
      <c r="F166" s="2">
        <v>0.1701</v>
      </c>
      <c r="G166" s="2">
        <v>1.3633999999999999</v>
      </c>
      <c r="H166" s="2">
        <v>0.2571</v>
      </c>
      <c r="I166" s="2">
        <v>0.2356</v>
      </c>
      <c r="J166" s="2">
        <v>1.0911999999999999</v>
      </c>
      <c r="K166" s="2">
        <v>-1.2946</v>
      </c>
      <c r="L166" s="2">
        <v>0.24129999999999999</v>
      </c>
      <c r="M166" s="2">
        <v>-5.3647</v>
      </c>
      <c r="N166" s="2">
        <v>44.037399999999998</v>
      </c>
      <c r="O166" s="4">
        <v>1.5E-9</v>
      </c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3" t="s">
        <v>106</v>
      </c>
      <c r="B168" s="3" t="s">
        <v>42</v>
      </c>
      <c r="C168" s="3" t="s">
        <v>104</v>
      </c>
      <c r="D168" s="3" t="s">
        <v>121</v>
      </c>
      <c r="E168" s="3" t="s">
        <v>43</v>
      </c>
      <c r="F168" s="3" t="s">
        <v>104</v>
      </c>
      <c r="G168" s="3" t="s">
        <v>121</v>
      </c>
      <c r="H168" s="3" t="s">
        <v>44</v>
      </c>
      <c r="I168" s="3" t="s">
        <v>104</v>
      </c>
      <c r="J168" s="3" t="s">
        <v>121</v>
      </c>
      <c r="K168" s="3" t="s">
        <v>45</v>
      </c>
      <c r="L168" s="3" t="s">
        <v>104</v>
      </c>
      <c r="M168" s="3" t="s">
        <v>121</v>
      </c>
      <c r="N168" s="3" t="s">
        <v>105</v>
      </c>
      <c r="O168" s="3" t="s">
        <v>9</v>
      </c>
      <c r="P168" s="2"/>
    </row>
    <row r="169" spans="1:16" x14ac:dyDescent="0.25">
      <c r="A169" s="3" t="s">
        <v>175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>
        <v>1.4800000000000001E-2</v>
      </c>
      <c r="C170" s="2">
        <v>5.7999999999999996E-3</v>
      </c>
      <c r="D170" s="2">
        <v>2.5507</v>
      </c>
      <c r="E170" s="2">
        <v>4.1000000000000003E-3</v>
      </c>
      <c r="F170" s="2">
        <v>6.6E-3</v>
      </c>
      <c r="G170" s="2">
        <v>0.61199999999999999</v>
      </c>
      <c r="H170" s="2">
        <v>-2.0500000000000001E-2</v>
      </c>
      <c r="I170" s="2">
        <v>1.0200000000000001E-2</v>
      </c>
      <c r="J170" s="2">
        <v>-2.0070000000000001</v>
      </c>
      <c r="K170" s="2">
        <v>1.6000000000000001E-3</v>
      </c>
      <c r="L170" s="2">
        <v>9.4000000000000004E-3</v>
      </c>
      <c r="M170" s="2">
        <v>0.17319999999999999</v>
      </c>
      <c r="N170" s="2">
        <v>7.5686999999999998</v>
      </c>
      <c r="O170" s="2">
        <v>5.6000000000000001E-2</v>
      </c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8.75" x14ac:dyDescent="0.25">
      <c r="A173" s="1" t="s">
        <v>107</v>
      </c>
    </row>
    <row r="175" spans="1:16" x14ac:dyDescent="0.25">
      <c r="A175" s="3" t="s">
        <v>102</v>
      </c>
      <c r="B175" s="3"/>
      <c r="C175" s="3"/>
      <c r="D175" s="3" t="s">
        <v>105</v>
      </c>
      <c r="E175" s="3" t="s">
        <v>108</v>
      </c>
      <c r="F175" s="3" t="s">
        <v>9</v>
      </c>
    </row>
    <row r="176" spans="1:16" x14ac:dyDescent="0.25">
      <c r="A176" s="3" t="s">
        <v>103</v>
      </c>
      <c r="B176" s="2"/>
      <c r="C176" s="2"/>
      <c r="D176" s="2"/>
      <c r="E176" s="2"/>
      <c r="F176" s="2"/>
    </row>
    <row r="177" spans="1:6" x14ac:dyDescent="0.25">
      <c r="A177" s="3" t="s">
        <v>109</v>
      </c>
      <c r="B177" s="3">
        <v>1</v>
      </c>
      <c r="C177" s="3">
        <v>2</v>
      </c>
      <c r="D177" s="2">
        <v>7.6074000000000002</v>
      </c>
      <c r="E177" s="2">
        <v>1</v>
      </c>
      <c r="F177" s="2">
        <v>5.7999999999999996E-3</v>
      </c>
    </row>
    <row r="178" spans="1:6" x14ac:dyDescent="0.25">
      <c r="A178" s="3" t="s">
        <v>109</v>
      </c>
      <c r="B178" s="3">
        <v>1</v>
      </c>
      <c r="C178" s="3">
        <v>3</v>
      </c>
      <c r="D178" s="2">
        <v>2.8893</v>
      </c>
      <c r="E178" s="2">
        <v>1</v>
      </c>
      <c r="F178" s="2">
        <v>8.8999999999999996E-2</v>
      </c>
    </row>
    <row r="179" spans="1:6" x14ac:dyDescent="0.25">
      <c r="A179" s="3" t="s">
        <v>109</v>
      </c>
      <c r="B179" s="3">
        <v>1</v>
      </c>
      <c r="C179" s="3">
        <v>4</v>
      </c>
      <c r="D179" s="2">
        <v>41.636000000000003</v>
      </c>
      <c r="E179" s="2">
        <v>1</v>
      </c>
      <c r="F179" s="4">
        <v>1.0999999999999999E-10</v>
      </c>
    </row>
    <row r="180" spans="1:6" x14ac:dyDescent="0.25">
      <c r="A180" s="3" t="s">
        <v>109</v>
      </c>
      <c r="B180" s="3">
        <v>2</v>
      </c>
      <c r="C180" s="3">
        <v>3</v>
      </c>
      <c r="D180" s="2">
        <v>5.5999999999999999E-3</v>
      </c>
      <c r="E180" s="2">
        <v>1</v>
      </c>
      <c r="F180" s="2">
        <v>0.94</v>
      </c>
    </row>
    <row r="181" spans="1:6" x14ac:dyDescent="0.25">
      <c r="A181" s="3" t="s">
        <v>109</v>
      </c>
      <c r="B181" s="3">
        <v>2</v>
      </c>
      <c r="C181" s="3">
        <v>4</v>
      </c>
      <c r="D181" s="2">
        <v>18.915400000000002</v>
      </c>
      <c r="E181" s="2">
        <v>1</v>
      </c>
      <c r="F181" s="4">
        <v>1.4E-5</v>
      </c>
    </row>
    <row r="182" spans="1:6" x14ac:dyDescent="0.25">
      <c r="A182" s="3" t="s">
        <v>109</v>
      </c>
      <c r="B182" s="3">
        <v>3</v>
      </c>
      <c r="C182" s="3">
        <v>4</v>
      </c>
      <c r="D182" s="2">
        <v>14.279400000000001</v>
      </c>
      <c r="E182" s="2">
        <v>1</v>
      </c>
      <c r="F182" s="2">
        <v>1.6000000000000001E-4</v>
      </c>
    </row>
    <row r="183" spans="1:6" x14ac:dyDescent="0.25">
      <c r="A183" s="3" t="s">
        <v>175</v>
      </c>
      <c r="B183" s="2"/>
      <c r="C183" s="2"/>
      <c r="D183" s="2"/>
      <c r="E183" s="2"/>
      <c r="F183" s="2"/>
    </row>
    <row r="184" spans="1:6" x14ac:dyDescent="0.25">
      <c r="A184" s="3" t="s">
        <v>109</v>
      </c>
      <c r="B184" s="3">
        <v>1</v>
      </c>
      <c r="C184" s="3">
        <v>2</v>
      </c>
      <c r="D184" s="2">
        <v>1.9382999999999999</v>
      </c>
      <c r="E184" s="2">
        <v>1</v>
      </c>
      <c r="F184" s="2">
        <v>0.16</v>
      </c>
    </row>
    <row r="185" spans="1:6" x14ac:dyDescent="0.25">
      <c r="A185" s="3" t="s">
        <v>109</v>
      </c>
      <c r="B185" s="3">
        <v>1</v>
      </c>
      <c r="C185" s="3">
        <v>3</v>
      </c>
      <c r="D185" s="2">
        <v>6.5091000000000001</v>
      </c>
      <c r="E185" s="2">
        <v>1</v>
      </c>
      <c r="F185" s="2">
        <v>1.0999999999999999E-2</v>
      </c>
    </row>
    <row r="186" spans="1:6" x14ac:dyDescent="0.25">
      <c r="A186" s="3" t="s">
        <v>109</v>
      </c>
      <c r="B186" s="3">
        <v>1</v>
      </c>
      <c r="C186" s="3">
        <v>4</v>
      </c>
      <c r="D186" s="2">
        <v>1.1185</v>
      </c>
      <c r="E186" s="2">
        <v>1</v>
      </c>
      <c r="F186" s="2">
        <v>0.28999999999999998</v>
      </c>
    </row>
    <row r="187" spans="1:6" x14ac:dyDescent="0.25">
      <c r="A187" s="3" t="s">
        <v>109</v>
      </c>
      <c r="B187" s="3">
        <v>2</v>
      </c>
      <c r="C187" s="3">
        <v>3</v>
      </c>
      <c r="D187" s="2">
        <v>2.9234</v>
      </c>
      <c r="E187" s="2">
        <v>1</v>
      </c>
      <c r="F187" s="2">
        <v>8.6999999999999994E-2</v>
      </c>
    </row>
    <row r="188" spans="1:6" x14ac:dyDescent="0.25">
      <c r="A188" s="3" t="s">
        <v>109</v>
      </c>
      <c r="B188" s="3">
        <v>2</v>
      </c>
      <c r="C188" s="3">
        <v>4</v>
      </c>
      <c r="D188" s="2">
        <v>3.2500000000000001E-2</v>
      </c>
      <c r="E188" s="2">
        <v>1</v>
      </c>
      <c r="F188" s="2">
        <v>0.86</v>
      </c>
    </row>
    <row r="189" spans="1:6" x14ac:dyDescent="0.25">
      <c r="A189" s="3" t="s">
        <v>109</v>
      </c>
      <c r="B189" s="3">
        <v>3</v>
      </c>
      <c r="C189" s="3">
        <v>4</v>
      </c>
      <c r="D189" s="2">
        <v>1.6855</v>
      </c>
      <c r="E189" s="2">
        <v>1</v>
      </c>
      <c r="F189" s="2">
        <v>0.19</v>
      </c>
    </row>
    <row r="191" spans="1:6" ht="18.75" x14ac:dyDescent="0.25">
      <c r="A191" s="1" t="s">
        <v>110</v>
      </c>
    </row>
    <row r="193" spans="1:9" x14ac:dyDescent="0.25">
      <c r="A193" s="2"/>
      <c r="B193" s="3" t="s">
        <v>42</v>
      </c>
      <c r="C193" s="3" t="s">
        <v>104</v>
      </c>
      <c r="D193" s="3" t="s">
        <v>43</v>
      </c>
      <c r="E193" s="3" t="s">
        <v>104</v>
      </c>
      <c r="F193" s="3" t="s">
        <v>44</v>
      </c>
      <c r="G193" s="3" t="s">
        <v>104</v>
      </c>
      <c r="H193" s="3" t="s">
        <v>45</v>
      </c>
      <c r="I193" s="3" t="s">
        <v>104</v>
      </c>
    </row>
    <row r="194" spans="1:9" x14ac:dyDescent="0.25">
      <c r="A194" s="3" t="s">
        <v>111</v>
      </c>
      <c r="B194" s="2">
        <v>0.56200000000000006</v>
      </c>
      <c r="C194" s="2">
        <v>2.06E-2</v>
      </c>
      <c r="D194" s="2">
        <v>0.24299999999999999</v>
      </c>
      <c r="E194" s="2">
        <v>1.72E-2</v>
      </c>
      <c r="F194" s="2">
        <v>0.14510000000000001</v>
      </c>
      <c r="G194" s="2">
        <v>1.7299999999999999E-2</v>
      </c>
      <c r="H194" s="2">
        <v>4.99E-2</v>
      </c>
      <c r="I194" s="2">
        <v>8.8999999999999999E-3</v>
      </c>
    </row>
    <row r="195" spans="1:9" x14ac:dyDescent="0.25">
      <c r="A195" s="3" t="s">
        <v>106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 t="s">
        <v>175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10">
        <v>43113</v>
      </c>
      <c r="B197" s="2">
        <v>0.17519999999999999</v>
      </c>
      <c r="C197" s="2" t="s">
        <v>11</v>
      </c>
      <c r="D197" s="2">
        <v>0.20849999999999999</v>
      </c>
      <c r="E197" s="2" t="s">
        <v>11</v>
      </c>
      <c r="F197" s="2">
        <v>0.29260000000000003</v>
      </c>
      <c r="G197" s="2" t="s">
        <v>11</v>
      </c>
      <c r="H197" s="2">
        <v>0.21629999999999999</v>
      </c>
      <c r="I197" s="2" t="s">
        <v>11</v>
      </c>
    </row>
    <row r="198" spans="1:9" x14ac:dyDescent="0.25">
      <c r="A198" s="3" t="s">
        <v>218</v>
      </c>
      <c r="B198" s="2">
        <v>0.16370000000000001</v>
      </c>
      <c r="C198" s="2" t="s">
        <v>11</v>
      </c>
      <c r="D198" s="2">
        <v>0.1797</v>
      </c>
      <c r="E198" s="2" t="s">
        <v>11</v>
      </c>
      <c r="F198" s="2">
        <v>0.2089</v>
      </c>
      <c r="G198" s="2" t="s">
        <v>11</v>
      </c>
      <c r="H198" s="2">
        <v>0.18310000000000001</v>
      </c>
      <c r="I198" s="2" t="s">
        <v>11</v>
      </c>
    </row>
    <row r="199" spans="1:9" x14ac:dyDescent="0.25">
      <c r="A199" s="3" t="s">
        <v>219</v>
      </c>
      <c r="B199" s="2">
        <v>0.2157</v>
      </c>
      <c r="C199" s="2" t="s">
        <v>11</v>
      </c>
      <c r="D199" s="2">
        <v>0.22109999999999999</v>
      </c>
      <c r="E199" s="2" t="s">
        <v>11</v>
      </c>
      <c r="F199" s="2">
        <v>0.21990000000000001</v>
      </c>
      <c r="G199" s="2" t="s">
        <v>11</v>
      </c>
      <c r="H199" s="2">
        <v>0.2218</v>
      </c>
      <c r="I199" s="2" t="s">
        <v>11</v>
      </c>
    </row>
    <row r="200" spans="1:9" x14ac:dyDescent="0.25">
      <c r="A200" s="3" t="s">
        <v>220</v>
      </c>
      <c r="B200" s="2">
        <v>0.19989999999999999</v>
      </c>
      <c r="C200" s="2" t="s">
        <v>11</v>
      </c>
      <c r="D200" s="2">
        <v>0.1883</v>
      </c>
      <c r="E200" s="2" t="s">
        <v>11</v>
      </c>
      <c r="F200" s="2">
        <v>0.1542</v>
      </c>
      <c r="G200" s="2" t="s">
        <v>11</v>
      </c>
      <c r="H200" s="2">
        <v>0.18529999999999999</v>
      </c>
      <c r="I200" s="2" t="s">
        <v>11</v>
      </c>
    </row>
    <row r="201" spans="1:9" x14ac:dyDescent="0.25">
      <c r="A201" s="3" t="s">
        <v>221</v>
      </c>
      <c r="B201" s="2">
        <v>0.24560000000000001</v>
      </c>
      <c r="C201" s="2" t="s">
        <v>11</v>
      </c>
      <c r="D201" s="2">
        <v>0.20250000000000001</v>
      </c>
      <c r="E201" s="2" t="s">
        <v>11</v>
      </c>
      <c r="F201" s="2">
        <v>0.1244</v>
      </c>
      <c r="G201" s="2" t="s">
        <v>11</v>
      </c>
      <c r="H201" s="2">
        <v>0.19350000000000001</v>
      </c>
      <c r="I201" s="2" t="s">
        <v>11</v>
      </c>
    </row>
    <row r="202" spans="1:9" x14ac:dyDescent="0.25">
      <c r="A202" s="3" t="s">
        <v>124</v>
      </c>
      <c r="B202" s="2">
        <v>25.505099999999999</v>
      </c>
      <c r="C202" s="2" t="s">
        <v>11</v>
      </c>
      <c r="D202" s="2">
        <v>23.820599999999999</v>
      </c>
      <c r="E202" s="2" t="s">
        <v>11</v>
      </c>
      <c r="F202" s="2">
        <v>20.364699999999999</v>
      </c>
      <c r="G202" s="2" t="s">
        <v>11</v>
      </c>
      <c r="H202" s="2">
        <v>23.453499999999998</v>
      </c>
      <c r="I202" s="2" t="s">
        <v>11</v>
      </c>
    </row>
    <row r="204" spans="1:9" ht="18.75" x14ac:dyDescent="0.25">
      <c r="A204" s="1" t="s">
        <v>112</v>
      </c>
    </row>
    <row r="206" spans="1:9" x14ac:dyDescent="0.25">
      <c r="A206" s="2"/>
      <c r="B206" s="3" t="s">
        <v>42</v>
      </c>
      <c r="C206" s="3" t="s">
        <v>43</v>
      </c>
      <c r="D206" s="3" t="s">
        <v>44</v>
      </c>
      <c r="E206" s="3" t="s">
        <v>45</v>
      </c>
    </row>
    <row r="207" spans="1:9" x14ac:dyDescent="0.25">
      <c r="A207" s="3" t="s">
        <v>113</v>
      </c>
      <c r="B207" s="2">
        <v>0.56200000000000006</v>
      </c>
      <c r="C207" s="2">
        <v>0.24299999999999999</v>
      </c>
      <c r="D207" s="2">
        <v>0.14510000000000001</v>
      </c>
      <c r="E207" s="2">
        <v>4.99E-2</v>
      </c>
    </row>
    <row r="208" spans="1:9" x14ac:dyDescent="0.25">
      <c r="A208" s="3" t="s">
        <v>106</v>
      </c>
      <c r="B208" s="2"/>
      <c r="C208" s="2"/>
      <c r="D208" s="2"/>
      <c r="E208" s="2"/>
    </row>
    <row r="209" spans="1:9" x14ac:dyDescent="0.25">
      <c r="A209" s="3" t="s">
        <v>175</v>
      </c>
      <c r="B209" s="2"/>
      <c r="C209" s="2"/>
      <c r="D209" s="2"/>
      <c r="E209" s="2"/>
    </row>
    <row r="210" spans="1:9" x14ac:dyDescent="0.25">
      <c r="A210" s="10">
        <v>43113</v>
      </c>
      <c r="B210" s="2">
        <v>0.48620000000000002</v>
      </c>
      <c r="C210" s="2">
        <v>0.25040000000000001</v>
      </c>
      <c r="D210" s="2">
        <v>0.21010000000000001</v>
      </c>
      <c r="E210" s="2">
        <v>5.33E-2</v>
      </c>
    </row>
    <row r="211" spans="1:9" x14ac:dyDescent="0.25">
      <c r="A211" s="3" t="s">
        <v>218</v>
      </c>
      <c r="B211" s="2">
        <v>0.52539999999999998</v>
      </c>
      <c r="C211" s="2">
        <v>0.24940000000000001</v>
      </c>
      <c r="D211" s="2">
        <v>0.17299999999999999</v>
      </c>
      <c r="E211" s="2">
        <v>5.21E-2</v>
      </c>
    </row>
    <row r="212" spans="1:9" x14ac:dyDescent="0.25">
      <c r="A212" s="3" t="s">
        <v>219</v>
      </c>
      <c r="B212" s="2">
        <v>0.55630000000000002</v>
      </c>
      <c r="C212" s="2">
        <v>0.24660000000000001</v>
      </c>
      <c r="D212" s="2">
        <v>0.1464</v>
      </c>
      <c r="E212" s="2">
        <v>5.0799999999999998E-2</v>
      </c>
    </row>
    <row r="213" spans="1:9" x14ac:dyDescent="0.25">
      <c r="A213" s="3" t="s">
        <v>220</v>
      </c>
      <c r="B213" s="2">
        <v>0.59199999999999997</v>
      </c>
      <c r="C213" s="2">
        <v>0.2412</v>
      </c>
      <c r="D213" s="2">
        <v>0.1181</v>
      </c>
      <c r="E213" s="2">
        <v>4.87E-2</v>
      </c>
    </row>
    <row r="214" spans="1:9" x14ac:dyDescent="0.25">
      <c r="A214" s="3" t="s">
        <v>221</v>
      </c>
      <c r="B214" s="2">
        <v>0.64190000000000003</v>
      </c>
      <c r="C214" s="2">
        <v>0.2291</v>
      </c>
      <c r="D214" s="2">
        <v>8.4099999999999994E-2</v>
      </c>
      <c r="E214" s="2">
        <v>4.4900000000000002E-2</v>
      </c>
    </row>
    <row r="216" spans="1:9" ht="18.75" x14ac:dyDescent="0.25">
      <c r="A216" s="1" t="s">
        <v>114</v>
      </c>
    </row>
    <row r="218" spans="1:9" x14ac:dyDescent="0.25">
      <c r="A218" s="2"/>
      <c r="B218" s="24" t="s">
        <v>109</v>
      </c>
      <c r="C218" s="25"/>
      <c r="D218" s="25"/>
      <c r="E218" s="25"/>
      <c r="F218" s="25"/>
      <c r="G218" s="25"/>
      <c r="H218" s="25"/>
      <c r="I218" s="26"/>
    </row>
    <row r="219" spans="1:9" x14ac:dyDescent="0.25">
      <c r="A219" s="3" t="s">
        <v>175</v>
      </c>
      <c r="B219" s="3">
        <v>1</v>
      </c>
      <c r="C219" s="3" t="s">
        <v>104</v>
      </c>
      <c r="D219" s="3">
        <v>2</v>
      </c>
      <c r="E219" s="3" t="s">
        <v>104</v>
      </c>
      <c r="F219" s="3">
        <v>3</v>
      </c>
      <c r="G219" s="3" t="s">
        <v>104</v>
      </c>
      <c r="H219" s="3">
        <v>4</v>
      </c>
      <c r="I219" s="3" t="s">
        <v>104</v>
      </c>
    </row>
    <row r="220" spans="1:9" x14ac:dyDescent="0.25">
      <c r="A220" s="3" t="s">
        <v>217</v>
      </c>
      <c r="B220" s="2">
        <v>0.44719999999999999</v>
      </c>
      <c r="C220" s="2">
        <v>4.82E-2</v>
      </c>
      <c r="D220" s="2">
        <v>0.24929999999999999</v>
      </c>
      <c r="E220" s="2">
        <v>3.7600000000000001E-2</v>
      </c>
      <c r="F220" s="2">
        <v>0.24940000000000001</v>
      </c>
      <c r="G220" s="2">
        <v>5.5800000000000002E-2</v>
      </c>
      <c r="H220" s="2">
        <v>5.3999999999999999E-2</v>
      </c>
      <c r="I220" s="2">
        <v>1.5699999999999999E-2</v>
      </c>
    </row>
    <row r="221" spans="1:9" x14ac:dyDescent="0.25">
      <c r="A221" s="3">
        <v>2</v>
      </c>
      <c r="B221" s="2">
        <v>0.45269999999999999</v>
      </c>
      <c r="C221" s="2">
        <v>4.6300000000000001E-2</v>
      </c>
      <c r="D221" s="2">
        <v>0.24959999999999999</v>
      </c>
      <c r="E221" s="2">
        <v>3.6200000000000003E-2</v>
      </c>
      <c r="F221" s="2">
        <v>0.2437</v>
      </c>
      <c r="G221" s="2">
        <v>5.28E-2</v>
      </c>
      <c r="H221" s="2">
        <v>5.3999999999999999E-2</v>
      </c>
      <c r="I221" s="2">
        <v>1.52E-2</v>
      </c>
    </row>
    <row r="222" spans="1:9" x14ac:dyDescent="0.25">
      <c r="A222" s="3">
        <v>3</v>
      </c>
      <c r="B222" s="2">
        <v>0.45810000000000001</v>
      </c>
      <c r="C222" s="2">
        <v>4.4499999999999998E-2</v>
      </c>
      <c r="D222" s="2">
        <v>0.24990000000000001</v>
      </c>
      <c r="E222" s="2">
        <v>3.49E-2</v>
      </c>
      <c r="F222" s="2">
        <v>0.23810000000000001</v>
      </c>
      <c r="G222" s="2">
        <v>4.9799999999999997E-2</v>
      </c>
      <c r="H222" s="2">
        <v>5.3900000000000003E-2</v>
      </c>
      <c r="I222" s="2">
        <v>1.47E-2</v>
      </c>
    </row>
    <row r="223" spans="1:9" x14ac:dyDescent="0.25">
      <c r="A223" s="3">
        <v>4</v>
      </c>
      <c r="B223" s="2">
        <v>0.46350000000000002</v>
      </c>
      <c r="C223" s="2">
        <v>4.2700000000000002E-2</v>
      </c>
      <c r="D223" s="2">
        <v>0.25019999999999998</v>
      </c>
      <c r="E223" s="2">
        <v>3.3500000000000002E-2</v>
      </c>
      <c r="F223" s="2">
        <v>0.23250000000000001</v>
      </c>
      <c r="G223" s="2">
        <v>4.7E-2</v>
      </c>
      <c r="H223" s="2">
        <v>5.3800000000000001E-2</v>
      </c>
      <c r="I223" s="2">
        <v>1.4200000000000001E-2</v>
      </c>
    </row>
    <row r="224" spans="1:9" x14ac:dyDescent="0.25">
      <c r="A224" s="3">
        <v>5</v>
      </c>
      <c r="B224" s="2">
        <v>0.46879999999999999</v>
      </c>
      <c r="C224" s="2">
        <v>4.0899999999999999E-2</v>
      </c>
      <c r="D224" s="2">
        <v>0.25030000000000002</v>
      </c>
      <c r="E224" s="2">
        <v>3.2199999999999999E-2</v>
      </c>
      <c r="F224" s="2">
        <v>0.2271</v>
      </c>
      <c r="G224" s="2">
        <v>4.4299999999999999E-2</v>
      </c>
      <c r="H224" s="2">
        <v>5.3699999999999998E-2</v>
      </c>
      <c r="I224" s="2">
        <v>1.37E-2</v>
      </c>
    </row>
    <row r="225" spans="1:9" x14ac:dyDescent="0.25">
      <c r="A225" s="3">
        <v>6</v>
      </c>
      <c r="B225" s="2">
        <v>0.47420000000000001</v>
      </c>
      <c r="C225" s="2">
        <v>3.9199999999999999E-2</v>
      </c>
      <c r="D225" s="2">
        <v>0.2505</v>
      </c>
      <c r="E225" s="2">
        <v>3.1E-2</v>
      </c>
      <c r="F225" s="2">
        <v>0.22170000000000001</v>
      </c>
      <c r="G225" s="2">
        <v>4.1599999999999998E-2</v>
      </c>
      <c r="H225" s="2">
        <v>5.3600000000000002E-2</v>
      </c>
      <c r="I225" s="2">
        <v>1.32E-2</v>
      </c>
    </row>
    <row r="226" spans="1:9" x14ac:dyDescent="0.25">
      <c r="A226" s="3">
        <v>7</v>
      </c>
      <c r="B226" s="2">
        <v>0.47949999999999998</v>
      </c>
      <c r="C226" s="2">
        <v>3.7499999999999999E-2</v>
      </c>
      <c r="D226" s="2">
        <v>0.25059999999999999</v>
      </c>
      <c r="E226" s="2">
        <v>2.9700000000000001E-2</v>
      </c>
      <c r="F226" s="2">
        <v>0.21640000000000001</v>
      </c>
      <c r="G226" s="2">
        <v>3.9100000000000003E-2</v>
      </c>
      <c r="H226" s="2">
        <v>5.3499999999999999E-2</v>
      </c>
      <c r="I226" s="2">
        <v>1.2800000000000001E-2</v>
      </c>
    </row>
    <row r="227" spans="1:9" x14ac:dyDescent="0.25">
      <c r="A227" s="3">
        <v>8</v>
      </c>
      <c r="B227" s="2">
        <v>0.48470000000000002</v>
      </c>
      <c r="C227" s="2">
        <v>3.5900000000000001E-2</v>
      </c>
      <c r="D227" s="2">
        <v>0.25059999999999999</v>
      </c>
      <c r="E227" s="2">
        <v>2.8500000000000001E-2</v>
      </c>
      <c r="F227" s="2">
        <v>0.2112</v>
      </c>
      <c r="G227" s="2">
        <v>3.6700000000000003E-2</v>
      </c>
      <c r="H227" s="2">
        <v>5.3400000000000003E-2</v>
      </c>
      <c r="I227" s="2">
        <v>1.23E-2</v>
      </c>
    </row>
    <row r="228" spans="1:9" x14ac:dyDescent="0.25">
      <c r="A228" s="3">
        <v>9</v>
      </c>
      <c r="B228" s="2">
        <v>0.49</v>
      </c>
      <c r="C228" s="2">
        <v>3.4299999999999997E-2</v>
      </c>
      <c r="D228" s="2">
        <v>0.25059999999999999</v>
      </c>
      <c r="E228" s="2">
        <v>2.7300000000000001E-2</v>
      </c>
      <c r="F228" s="2">
        <v>0.20610000000000001</v>
      </c>
      <c r="G228" s="2">
        <v>3.44E-2</v>
      </c>
      <c r="H228" s="2">
        <v>5.33E-2</v>
      </c>
      <c r="I228" s="2">
        <v>1.1900000000000001E-2</v>
      </c>
    </row>
    <row r="229" spans="1:9" x14ac:dyDescent="0.25">
      <c r="A229" s="3">
        <v>10</v>
      </c>
      <c r="B229" s="2">
        <v>0.49519999999999997</v>
      </c>
      <c r="C229" s="2">
        <v>3.2800000000000003E-2</v>
      </c>
      <c r="D229" s="2">
        <v>0.25059999999999999</v>
      </c>
      <c r="E229" s="2">
        <v>2.6200000000000001E-2</v>
      </c>
      <c r="F229" s="2">
        <v>0.2011</v>
      </c>
      <c r="G229" s="2">
        <v>3.2199999999999999E-2</v>
      </c>
      <c r="H229" s="2">
        <v>5.3100000000000001E-2</v>
      </c>
      <c r="I229" s="2">
        <v>1.15E-2</v>
      </c>
    </row>
    <row r="230" spans="1:9" x14ac:dyDescent="0.25">
      <c r="A230" s="3">
        <v>11</v>
      </c>
      <c r="B230" s="2">
        <v>0.50039999999999996</v>
      </c>
      <c r="C230" s="2">
        <v>3.1300000000000001E-2</v>
      </c>
      <c r="D230" s="2">
        <v>0.2505</v>
      </c>
      <c r="E230" s="2">
        <v>2.5100000000000001E-2</v>
      </c>
      <c r="F230" s="2">
        <v>0.1961</v>
      </c>
      <c r="G230" s="2">
        <v>3.0099999999999998E-2</v>
      </c>
      <c r="H230" s="2">
        <v>5.2999999999999999E-2</v>
      </c>
      <c r="I230" s="2">
        <v>1.11E-2</v>
      </c>
    </row>
    <row r="231" spans="1:9" x14ac:dyDescent="0.25">
      <c r="A231" s="3">
        <v>12</v>
      </c>
      <c r="B231" s="2">
        <v>0.50549999999999995</v>
      </c>
      <c r="C231" s="2">
        <v>2.9899999999999999E-2</v>
      </c>
      <c r="D231" s="2">
        <v>0.25040000000000001</v>
      </c>
      <c r="E231" s="2">
        <v>2.41E-2</v>
      </c>
      <c r="F231" s="2">
        <v>0.1913</v>
      </c>
      <c r="G231" s="2">
        <v>2.8199999999999999E-2</v>
      </c>
      <c r="H231" s="2">
        <v>5.28E-2</v>
      </c>
      <c r="I231" s="2">
        <v>1.0800000000000001E-2</v>
      </c>
    </row>
    <row r="232" spans="1:9" x14ac:dyDescent="0.25">
      <c r="A232" s="3">
        <v>13</v>
      </c>
      <c r="B232" s="2">
        <v>0.51060000000000005</v>
      </c>
      <c r="C232" s="2">
        <v>2.8500000000000001E-2</v>
      </c>
      <c r="D232" s="2">
        <v>0.25019999999999998</v>
      </c>
      <c r="E232" s="2">
        <v>2.3099999999999999E-2</v>
      </c>
      <c r="F232" s="2">
        <v>0.1865</v>
      </c>
      <c r="G232" s="2">
        <v>2.64E-2</v>
      </c>
      <c r="H232" s="2">
        <v>5.2699999999999997E-2</v>
      </c>
      <c r="I232" s="2">
        <v>1.04E-2</v>
      </c>
    </row>
    <row r="233" spans="1:9" x14ac:dyDescent="0.25">
      <c r="A233" s="3">
        <v>14</v>
      </c>
      <c r="B233" s="2">
        <v>0.51570000000000005</v>
      </c>
      <c r="C233" s="2">
        <v>2.7300000000000001E-2</v>
      </c>
      <c r="D233" s="2">
        <v>0.25</v>
      </c>
      <c r="E233" s="2">
        <v>2.2200000000000001E-2</v>
      </c>
      <c r="F233" s="2">
        <v>0.18179999999999999</v>
      </c>
      <c r="G233" s="2">
        <v>2.4799999999999999E-2</v>
      </c>
      <c r="H233" s="2">
        <v>5.2499999999999998E-2</v>
      </c>
      <c r="I233" s="2">
        <v>1.01E-2</v>
      </c>
    </row>
    <row r="234" spans="1:9" x14ac:dyDescent="0.25">
      <c r="A234" s="3">
        <v>15</v>
      </c>
      <c r="B234" s="2">
        <v>0.52070000000000005</v>
      </c>
      <c r="C234" s="2">
        <v>2.6100000000000002E-2</v>
      </c>
      <c r="D234" s="2">
        <v>0.24979999999999999</v>
      </c>
      <c r="E234" s="2">
        <v>2.1299999999999999E-2</v>
      </c>
      <c r="F234" s="2">
        <v>0.1772</v>
      </c>
      <c r="G234" s="2">
        <v>2.3400000000000001E-2</v>
      </c>
      <c r="H234" s="2">
        <v>5.2299999999999999E-2</v>
      </c>
      <c r="I234" s="2">
        <v>9.9000000000000008E-3</v>
      </c>
    </row>
    <row r="235" spans="1:9" x14ac:dyDescent="0.25">
      <c r="A235" s="3">
        <v>16</v>
      </c>
      <c r="B235" s="2">
        <v>0.52569999999999995</v>
      </c>
      <c r="C235" s="2">
        <v>2.5000000000000001E-2</v>
      </c>
      <c r="D235" s="2">
        <v>0.2495</v>
      </c>
      <c r="E235" s="2">
        <v>2.0500000000000001E-2</v>
      </c>
      <c r="F235" s="2">
        <v>0.17269999999999999</v>
      </c>
      <c r="G235" s="2">
        <v>2.2100000000000002E-2</v>
      </c>
      <c r="H235" s="2">
        <v>5.21E-2</v>
      </c>
      <c r="I235" s="2">
        <v>9.5999999999999992E-3</v>
      </c>
    </row>
    <row r="236" spans="1:9" x14ac:dyDescent="0.25">
      <c r="A236" s="3">
        <v>17</v>
      </c>
      <c r="B236" s="2">
        <v>0.53059999999999996</v>
      </c>
      <c r="C236" s="2">
        <v>2.41E-2</v>
      </c>
      <c r="D236" s="2">
        <v>0.24909999999999999</v>
      </c>
      <c r="E236" s="2">
        <v>1.9800000000000002E-2</v>
      </c>
      <c r="F236" s="2">
        <v>0.16830000000000001</v>
      </c>
      <c r="G236" s="2">
        <v>2.1000000000000001E-2</v>
      </c>
      <c r="H236" s="2">
        <v>5.1900000000000002E-2</v>
      </c>
      <c r="I236" s="2">
        <v>9.4000000000000004E-3</v>
      </c>
    </row>
    <row r="237" spans="1:9" x14ac:dyDescent="0.25">
      <c r="A237" s="3">
        <v>18</v>
      </c>
      <c r="B237" s="2">
        <v>0.53559999999999997</v>
      </c>
      <c r="C237" s="2">
        <v>2.3199999999999998E-2</v>
      </c>
      <c r="D237" s="2">
        <v>0.2487</v>
      </c>
      <c r="E237" s="2">
        <v>1.9199999999999998E-2</v>
      </c>
      <c r="F237" s="2">
        <v>0.16400000000000001</v>
      </c>
      <c r="G237" s="2">
        <v>0.02</v>
      </c>
      <c r="H237" s="2">
        <v>5.1700000000000003E-2</v>
      </c>
      <c r="I237" s="2">
        <v>9.2999999999999992E-3</v>
      </c>
    </row>
    <row r="238" spans="1:9" x14ac:dyDescent="0.25">
      <c r="A238" s="3">
        <v>19</v>
      </c>
      <c r="B238" s="2">
        <v>0.54039999999999999</v>
      </c>
      <c r="C238" s="2">
        <v>2.2499999999999999E-2</v>
      </c>
      <c r="D238" s="2">
        <v>0.24829999999999999</v>
      </c>
      <c r="E238" s="2">
        <v>1.8599999999999998E-2</v>
      </c>
      <c r="F238" s="2">
        <v>0.15970000000000001</v>
      </c>
      <c r="G238" s="2">
        <v>1.9300000000000001E-2</v>
      </c>
      <c r="H238" s="2">
        <v>5.1499999999999997E-2</v>
      </c>
      <c r="I238" s="2">
        <v>9.1000000000000004E-3</v>
      </c>
    </row>
    <row r="239" spans="1:9" x14ac:dyDescent="0.25">
      <c r="A239" s="3">
        <v>20</v>
      </c>
      <c r="B239" s="2">
        <v>0.54530000000000001</v>
      </c>
      <c r="C239" s="2">
        <v>2.1899999999999999E-2</v>
      </c>
      <c r="D239" s="2">
        <v>0.24790000000000001</v>
      </c>
      <c r="E239" s="2">
        <v>1.8200000000000001E-2</v>
      </c>
      <c r="F239" s="2">
        <v>0.15559999999999999</v>
      </c>
      <c r="G239" s="2">
        <v>1.8700000000000001E-2</v>
      </c>
      <c r="H239" s="2">
        <v>5.1299999999999998E-2</v>
      </c>
      <c r="I239" s="2">
        <v>8.9999999999999993E-3</v>
      </c>
    </row>
    <row r="240" spans="1:9" x14ac:dyDescent="0.25">
      <c r="A240" s="3">
        <v>21</v>
      </c>
      <c r="B240" s="2">
        <v>0.55000000000000004</v>
      </c>
      <c r="C240" s="2">
        <v>2.1499999999999998E-2</v>
      </c>
      <c r="D240" s="2">
        <v>0.24740000000000001</v>
      </c>
      <c r="E240" s="2">
        <v>1.7899999999999999E-2</v>
      </c>
      <c r="F240" s="2">
        <v>0.1515</v>
      </c>
      <c r="G240" s="2">
        <v>1.83E-2</v>
      </c>
      <c r="H240" s="2">
        <v>5.11E-2</v>
      </c>
      <c r="I240" s="2">
        <v>8.9999999999999993E-3</v>
      </c>
    </row>
    <row r="241" spans="1:9" x14ac:dyDescent="0.25">
      <c r="A241" s="3">
        <v>22</v>
      </c>
      <c r="B241" s="2">
        <v>0.55479999999999996</v>
      </c>
      <c r="C241" s="2">
        <v>2.12E-2</v>
      </c>
      <c r="D241" s="2">
        <v>0.24690000000000001</v>
      </c>
      <c r="E241" s="2">
        <v>1.7600000000000001E-2</v>
      </c>
      <c r="F241" s="2">
        <v>0.14749999999999999</v>
      </c>
      <c r="G241" s="2">
        <v>1.7999999999999999E-2</v>
      </c>
      <c r="H241" s="2">
        <v>5.0799999999999998E-2</v>
      </c>
      <c r="I241" s="2">
        <v>8.9999999999999993E-3</v>
      </c>
    </row>
    <row r="242" spans="1:9" x14ac:dyDescent="0.25">
      <c r="A242" s="3">
        <v>23</v>
      </c>
      <c r="B242" s="2">
        <v>0.5595</v>
      </c>
      <c r="C242" s="2">
        <v>2.1000000000000001E-2</v>
      </c>
      <c r="D242" s="2">
        <v>0.24629999999999999</v>
      </c>
      <c r="E242" s="2">
        <v>1.7500000000000002E-2</v>
      </c>
      <c r="F242" s="2">
        <v>0.14360000000000001</v>
      </c>
      <c r="G242" s="2">
        <v>1.7899999999999999E-2</v>
      </c>
      <c r="H242" s="2">
        <v>5.0599999999999999E-2</v>
      </c>
      <c r="I242" s="2">
        <v>8.9999999999999993E-3</v>
      </c>
    </row>
    <row r="243" spans="1:9" x14ac:dyDescent="0.25">
      <c r="A243" s="3">
        <v>24</v>
      </c>
      <c r="B243" s="2">
        <v>0.56420000000000003</v>
      </c>
      <c r="C243" s="2">
        <v>2.1000000000000001E-2</v>
      </c>
      <c r="D243" s="2">
        <v>0.2457</v>
      </c>
      <c r="E243" s="2">
        <v>1.7399999999999999E-2</v>
      </c>
      <c r="F243" s="2">
        <v>0.13980000000000001</v>
      </c>
      <c r="G243" s="2">
        <v>1.7999999999999999E-2</v>
      </c>
      <c r="H243" s="2">
        <v>5.04E-2</v>
      </c>
      <c r="I243" s="2">
        <v>8.9999999999999993E-3</v>
      </c>
    </row>
    <row r="244" spans="1:9" x14ac:dyDescent="0.25">
      <c r="A244" s="3">
        <v>25</v>
      </c>
      <c r="B244" s="2">
        <v>0.56879999999999997</v>
      </c>
      <c r="C244" s="2">
        <v>2.12E-2</v>
      </c>
      <c r="D244" s="2">
        <v>0.24510000000000001</v>
      </c>
      <c r="E244" s="2">
        <v>1.7500000000000002E-2</v>
      </c>
      <c r="F244" s="2">
        <v>0.13600000000000001</v>
      </c>
      <c r="G244" s="2">
        <v>1.8100000000000002E-2</v>
      </c>
      <c r="H244" s="2">
        <v>5.0099999999999999E-2</v>
      </c>
      <c r="I244" s="2">
        <v>9.1000000000000004E-3</v>
      </c>
    </row>
    <row r="245" spans="1:9" x14ac:dyDescent="0.25">
      <c r="A245" s="3">
        <v>26</v>
      </c>
      <c r="B245" s="2">
        <v>0.57340000000000002</v>
      </c>
      <c r="C245" s="2">
        <v>2.1399999999999999E-2</v>
      </c>
      <c r="D245" s="2">
        <v>0.24440000000000001</v>
      </c>
      <c r="E245" s="2">
        <v>1.77E-2</v>
      </c>
      <c r="F245" s="2">
        <v>0.13239999999999999</v>
      </c>
      <c r="G245" s="2">
        <v>1.84E-2</v>
      </c>
      <c r="H245" s="2">
        <v>4.99E-2</v>
      </c>
      <c r="I245" s="2">
        <v>9.1999999999999998E-3</v>
      </c>
    </row>
    <row r="246" spans="1:9" x14ac:dyDescent="0.25">
      <c r="A246" s="3">
        <v>27</v>
      </c>
      <c r="B246" s="2">
        <v>0.57789999999999997</v>
      </c>
      <c r="C246" s="2">
        <v>2.18E-2</v>
      </c>
      <c r="D246" s="2">
        <v>0.2437</v>
      </c>
      <c r="E246" s="2">
        <v>1.7999999999999999E-2</v>
      </c>
      <c r="F246" s="2">
        <v>0.1288</v>
      </c>
      <c r="G246" s="2">
        <v>1.8700000000000001E-2</v>
      </c>
      <c r="H246" s="2">
        <v>4.9599999999999998E-2</v>
      </c>
      <c r="I246" s="2">
        <v>9.4000000000000004E-3</v>
      </c>
    </row>
    <row r="247" spans="1:9" x14ac:dyDescent="0.25">
      <c r="A247" s="3">
        <v>28</v>
      </c>
      <c r="B247" s="2">
        <v>0.58240000000000003</v>
      </c>
      <c r="C247" s="2">
        <v>2.23E-2</v>
      </c>
      <c r="D247" s="2">
        <v>0.24299999999999999</v>
      </c>
      <c r="E247" s="2">
        <v>1.83E-2</v>
      </c>
      <c r="F247" s="2">
        <v>0.12529999999999999</v>
      </c>
      <c r="G247" s="2">
        <v>1.9099999999999999E-2</v>
      </c>
      <c r="H247" s="2">
        <v>4.9299999999999997E-2</v>
      </c>
      <c r="I247" s="2">
        <v>9.5999999999999992E-3</v>
      </c>
    </row>
    <row r="248" spans="1:9" x14ac:dyDescent="0.25">
      <c r="A248" s="3">
        <v>29</v>
      </c>
      <c r="B248" s="2">
        <v>0.58679999999999999</v>
      </c>
      <c r="C248" s="2">
        <v>2.29E-2</v>
      </c>
      <c r="D248" s="2">
        <v>0.2422</v>
      </c>
      <c r="E248" s="2">
        <v>1.8800000000000001E-2</v>
      </c>
      <c r="F248" s="2">
        <v>0.12189999999999999</v>
      </c>
      <c r="G248" s="2">
        <v>1.95E-2</v>
      </c>
      <c r="H248" s="2">
        <v>4.9099999999999998E-2</v>
      </c>
      <c r="I248" s="2">
        <v>9.7999999999999997E-3</v>
      </c>
    </row>
    <row r="249" spans="1:9" x14ac:dyDescent="0.25">
      <c r="A249" s="3">
        <v>30</v>
      </c>
      <c r="B249" s="2">
        <v>0.59130000000000005</v>
      </c>
      <c r="C249" s="2">
        <v>2.3599999999999999E-2</v>
      </c>
      <c r="D249" s="2">
        <v>0.2414</v>
      </c>
      <c r="E249" s="2">
        <v>1.9300000000000001E-2</v>
      </c>
      <c r="F249" s="2">
        <v>0.11849999999999999</v>
      </c>
      <c r="G249" s="2">
        <v>1.9900000000000001E-2</v>
      </c>
      <c r="H249" s="2">
        <v>4.8800000000000003E-2</v>
      </c>
      <c r="I249" s="2">
        <v>0.01</v>
      </c>
    </row>
    <row r="250" spans="1:9" x14ac:dyDescent="0.25">
      <c r="A250" s="3">
        <v>31</v>
      </c>
      <c r="B250" s="2">
        <v>0.59560000000000002</v>
      </c>
      <c r="C250" s="2">
        <v>2.4299999999999999E-2</v>
      </c>
      <c r="D250" s="2">
        <v>0.24060000000000001</v>
      </c>
      <c r="E250" s="2">
        <v>1.9900000000000001E-2</v>
      </c>
      <c r="F250" s="2">
        <v>0.1153</v>
      </c>
      <c r="G250" s="2">
        <v>2.0400000000000001E-2</v>
      </c>
      <c r="H250" s="2">
        <v>4.8500000000000001E-2</v>
      </c>
      <c r="I250" s="2">
        <v>1.0200000000000001E-2</v>
      </c>
    </row>
    <row r="251" spans="1:9" x14ac:dyDescent="0.25">
      <c r="A251" s="3">
        <v>32</v>
      </c>
      <c r="B251" s="2">
        <v>0.59989999999999999</v>
      </c>
      <c r="C251" s="2">
        <v>2.5100000000000001E-2</v>
      </c>
      <c r="D251" s="2">
        <v>0.23980000000000001</v>
      </c>
      <c r="E251" s="2">
        <v>2.06E-2</v>
      </c>
      <c r="F251" s="2">
        <v>0.11210000000000001</v>
      </c>
      <c r="G251" s="2">
        <v>2.0899999999999998E-2</v>
      </c>
      <c r="H251" s="2">
        <v>4.82E-2</v>
      </c>
      <c r="I251" s="2">
        <v>1.0500000000000001E-2</v>
      </c>
    </row>
    <row r="252" spans="1:9" x14ac:dyDescent="0.25">
      <c r="A252" s="3">
        <v>33</v>
      </c>
      <c r="B252" s="2">
        <v>0.60419999999999996</v>
      </c>
      <c r="C252" s="2">
        <v>2.5999999999999999E-2</v>
      </c>
      <c r="D252" s="2">
        <v>0.2389</v>
      </c>
      <c r="E252" s="2">
        <v>2.1299999999999999E-2</v>
      </c>
      <c r="F252" s="2">
        <v>0.109</v>
      </c>
      <c r="G252" s="2">
        <v>2.1399999999999999E-2</v>
      </c>
      <c r="H252" s="2">
        <v>4.7899999999999998E-2</v>
      </c>
      <c r="I252" s="2">
        <v>1.0800000000000001E-2</v>
      </c>
    </row>
    <row r="253" spans="1:9" x14ac:dyDescent="0.25">
      <c r="A253" s="3">
        <v>34</v>
      </c>
      <c r="B253" s="2">
        <v>0.60840000000000005</v>
      </c>
      <c r="C253" s="2">
        <v>2.7E-2</v>
      </c>
      <c r="D253" s="2">
        <v>0.23799999999999999</v>
      </c>
      <c r="E253" s="2">
        <v>2.2100000000000002E-2</v>
      </c>
      <c r="F253" s="2">
        <v>0.10589999999999999</v>
      </c>
      <c r="G253" s="2">
        <v>2.18E-2</v>
      </c>
      <c r="H253" s="2">
        <v>4.7600000000000003E-2</v>
      </c>
      <c r="I253" s="2">
        <v>1.0999999999999999E-2</v>
      </c>
    </row>
    <row r="254" spans="1:9" x14ac:dyDescent="0.25">
      <c r="A254" s="3">
        <v>35</v>
      </c>
      <c r="B254" s="2">
        <v>0.61260000000000003</v>
      </c>
      <c r="C254" s="2">
        <v>2.7900000000000001E-2</v>
      </c>
      <c r="D254" s="2">
        <v>0.23710000000000001</v>
      </c>
      <c r="E254" s="2">
        <v>2.29E-2</v>
      </c>
      <c r="F254" s="2">
        <v>0.10299999999999999</v>
      </c>
      <c r="G254" s="2">
        <v>2.23E-2</v>
      </c>
      <c r="H254" s="2">
        <v>4.7300000000000002E-2</v>
      </c>
      <c r="I254" s="2">
        <v>1.1299999999999999E-2</v>
      </c>
    </row>
    <row r="255" spans="1:9" x14ac:dyDescent="0.25">
      <c r="A255" s="3">
        <v>36</v>
      </c>
      <c r="B255" s="2">
        <v>0.61680000000000001</v>
      </c>
      <c r="C255" s="2">
        <v>2.8899999999999999E-2</v>
      </c>
      <c r="D255" s="2">
        <v>0.23619999999999999</v>
      </c>
      <c r="E255" s="2">
        <v>2.3699999999999999E-2</v>
      </c>
      <c r="F255" s="2">
        <v>0.10009999999999999</v>
      </c>
      <c r="G255" s="2">
        <v>2.2700000000000001E-2</v>
      </c>
      <c r="H255" s="2">
        <v>4.7E-2</v>
      </c>
      <c r="I255" s="2">
        <v>1.1599999999999999E-2</v>
      </c>
    </row>
    <row r="256" spans="1:9" x14ac:dyDescent="0.25">
      <c r="A256" s="3">
        <v>37</v>
      </c>
      <c r="B256" s="2">
        <v>0.62090000000000001</v>
      </c>
      <c r="C256" s="2">
        <v>0.03</v>
      </c>
      <c r="D256" s="2">
        <v>0.23519999999999999</v>
      </c>
      <c r="E256" s="2">
        <v>2.46E-2</v>
      </c>
      <c r="F256" s="2">
        <v>9.7199999999999995E-2</v>
      </c>
      <c r="G256" s="2">
        <v>2.3099999999999999E-2</v>
      </c>
      <c r="H256" s="2">
        <v>4.6699999999999998E-2</v>
      </c>
      <c r="I256" s="2">
        <v>1.2E-2</v>
      </c>
    </row>
    <row r="257" spans="1:9" x14ac:dyDescent="0.25">
      <c r="A257" s="3">
        <v>38</v>
      </c>
      <c r="B257" s="2">
        <v>0.62490000000000001</v>
      </c>
      <c r="C257" s="2">
        <v>3.1E-2</v>
      </c>
      <c r="D257" s="2">
        <v>0.23419999999999999</v>
      </c>
      <c r="E257" s="2">
        <v>2.5499999999999998E-2</v>
      </c>
      <c r="F257" s="2">
        <v>9.4500000000000001E-2</v>
      </c>
      <c r="G257" s="2">
        <v>2.35E-2</v>
      </c>
      <c r="H257" s="2">
        <v>4.6399999999999997E-2</v>
      </c>
      <c r="I257" s="2">
        <v>1.23E-2</v>
      </c>
    </row>
    <row r="258" spans="1:9" x14ac:dyDescent="0.25">
      <c r="A258" s="3">
        <v>39</v>
      </c>
      <c r="B258" s="2">
        <v>0.62890000000000001</v>
      </c>
      <c r="C258" s="2">
        <v>3.2099999999999997E-2</v>
      </c>
      <c r="D258" s="2">
        <v>0.23319999999999999</v>
      </c>
      <c r="E258" s="2">
        <v>2.64E-2</v>
      </c>
      <c r="F258" s="2">
        <v>9.1800000000000007E-2</v>
      </c>
      <c r="G258" s="2">
        <v>2.3900000000000001E-2</v>
      </c>
      <c r="H258" s="2">
        <v>4.6100000000000002E-2</v>
      </c>
      <c r="I258" s="2">
        <v>1.26E-2</v>
      </c>
    </row>
    <row r="259" spans="1:9" x14ac:dyDescent="0.25">
      <c r="A259" s="3">
        <v>40</v>
      </c>
      <c r="B259" s="2">
        <v>0.63290000000000002</v>
      </c>
      <c r="C259" s="2">
        <v>3.32E-2</v>
      </c>
      <c r="D259" s="2">
        <v>0.23219999999999999</v>
      </c>
      <c r="E259" s="2">
        <v>2.7400000000000001E-2</v>
      </c>
      <c r="F259" s="2">
        <v>8.9200000000000002E-2</v>
      </c>
      <c r="G259" s="2">
        <v>2.4199999999999999E-2</v>
      </c>
      <c r="H259" s="2">
        <v>4.58E-2</v>
      </c>
      <c r="I259" s="2">
        <v>1.29E-2</v>
      </c>
    </row>
    <row r="260" spans="1:9" x14ac:dyDescent="0.25">
      <c r="A260" s="3">
        <v>41</v>
      </c>
      <c r="B260" s="2">
        <v>0.63680000000000003</v>
      </c>
      <c r="C260" s="2">
        <v>3.4299999999999997E-2</v>
      </c>
      <c r="D260" s="2">
        <v>0.2311</v>
      </c>
      <c r="E260" s="2">
        <v>2.8299999999999999E-2</v>
      </c>
      <c r="F260" s="2">
        <v>8.6599999999999996E-2</v>
      </c>
      <c r="G260" s="2">
        <v>2.4500000000000001E-2</v>
      </c>
      <c r="H260" s="2">
        <v>4.5499999999999999E-2</v>
      </c>
      <c r="I260" s="2">
        <v>1.32E-2</v>
      </c>
    </row>
    <row r="261" spans="1:9" x14ac:dyDescent="0.25">
      <c r="A261" s="3">
        <v>42</v>
      </c>
      <c r="B261" s="2">
        <v>0.64070000000000005</v>
      </c>
      <c r="C261" s="2">
        <v>3.5400000000000001E-2</v>
      </c>
      <c r="D261" s="2">
        <v>0.23</v>
      </c>
      <c r="E261" s="2">
        <v>2.93E-2</v>
      </c>
      <c r="F261" s="2">
        <v>8.4099999999999994E-2</v>
      </c>
      <c r="G261" s="2">
        <v>2.4799999999999999E-2</v>
      </c>
      <c r="H261" s="2">
        <v>4.5100000000000001E-2</v>
      </c>
      <c r="I261" s="2">
        <v>1.3599999999999999E-2</v>
      </c>
    </row>
    <row r="262" spans="1:9" x14ac:dyDescent="0.25">
      <c r="A262" s="3">
        <v>43</v>
      </c>
      <c r="B262" s="2">
        <v>0.64459999999999995</v>
      </c>
      <c r="C262" s="2">
        <v>3.6499999999999998E-2</v>
      </c>
      <c r="D262" s="2">
        <v>0.22889999999999999</v>
      </c>
      <c r="E262" s="2">
        <v>3.0300000000000001E-2</v>
      </c>
      <c r="F262" s="2">
        <v>8.1699999999999995E-2</v>
      </c>
      <c r="G262" s="2">
        <v>2.5100000000000001E-2</v>
      </c>
      <c r="H262" s="2">
        <v>4.48E-2</v>
      </c>
      <c r="I262" s="2">
        <v>1.3899999999999999E-2</v>
      </c>
    </row>
    <row r="263" spans="1:9" x14ac:dyDescent="0.25">
      <c r="A263" s="3">
        <v>44</v>
      </c>
      <c r="B263" s="2">
        <v>0.64839999999999998</v>
      </c>
      <c r="C263" s="2">
        <v>3.7600000000000001E-2</v>
      </c>
      <c r="D263" s="2">
        <v>0.2278</v>
      </c>
      <c r="E263" s="2">
        <v>3.1300000000000001E-2</v>
      </c>
      <c r="F263" s="2">
        <v>7.9299999999999995E-2</v>
      </c>
      <c r="G263" s="2">
        <v>2.53E-2</v>
      </c>
      <c r="H263" s="2">
        <v>4.4499999999999998E-2</v>
      </c>
      <c r="I263" s="2">
        <v>1.4200000000000001E-2</v>
      </c>
    </row>
    <row r="264" spans="1:9" x14ac:dyDescent="0.25">
      <c r="A264" s="3">
        <v>45</v>
      </c>
      <c r="B264" s="2">
        <v>0.65210000000000001</v>
      </c>
      <c r="C264" s="2">
        <v>3.8699999999999998E-2</v>
      </c>
      <c r="D264" s="2">
        <v>0.22670000000000001</v>
      </c>
      <c r="E264" s="2">
        <v>3.2300000000000002E-2</v>
      </c>
      <c r="F264" s="2">
        <v>7.6999999999999999E-2</v>
      </c>
      <c r="G264" s="2">
        <v>2.5499999999999998E-2</v>
      </c>
      <c r="H264" s="2">
        <v>4.4200000000000003E-2</v>
      </c>
      <c r="I264" s="2">
        <v>1.46E-2</v>
      </c>
    </row>
    <row r="265" spans="1:9" x14ac:dyDescent="0.25">
      <c r="A265" s="3">
        <v>46</v>
      </c>
      <c r="B265" s="2">
        <v>0.65580000000000005</v>
      </c>
      <c r="C265" s="2">
        <v>3.9800000000000002E-2</v>
      </c>
      <c r="D265" s="2">
        <v>0.22559999999999999</v>
      </c>
      <c r="E265" s="2">
        <v>3.3300000000000003E-2</v>
      </c>
      <c r="F265" s="2">
        <v>7.4800000000000005E-2</v>
      </c>
      <c r="G265" s="2">
        <v>2.5700000000000001E-2</v>
      </c>
      <c r="H265" s="2">
        <v>4.3799999999999999E-2</v>
      </c>
      <c r="I265" s="2">
        <v>1.49E-2</v>
      </c>
    </row>
    <row r="266" spans="1:9" x14ac:dyDescent="0.25">
      <c r="A266" s="3">
        <v>47</v>
      </c>
      <c r="B266" s="2">
        <v>0.65949999999999998</v>
      </c>
      <c r="C266" s="2">
        <v>4.0899999999999999E-2</v>
      </c>
      <c r="D266" s="2">
        <v>0.22439999999999999</v>
      </c>
      <c r="E266" s="2">
        <v>3.4299999999999997E-2</v>
      </c>
      <c r="F266" s="2">
        <v>7.2599999999999998E-2</v>
      </c>
      <c r="G266" s="2">
        <v>2.58E-2</v>
      </c>
      <c r="H266" s="2">
        <v>4.3499999999999997E-2</v>
      </c>
      <c r="I266" s="2">
        <v>1.52E-2</v>
      </c>
    </row>
    <row r="267" spans="1:9" x14ac:dyDescent="0.25">
      <c r="A267" s="3">
        <v>48</v>
      </c>
      <c r="B267" s="2">
        <v>0.66310000000000002</v>
      </c>
      <c r="C267" s="2">
        <v>4.2000000000000003E-2</v>
      </c>
      <c r="D267" s="2">
        <v>0.22320000000000001</v>
      </c>
      <c r="E267" s="2">
        <v>3.5299999999999998E-2</v>
      </c>
      <c r="F267" s="2">
        <v>7.0499999999999993E-2</v>
      </c>
      <c r="G267" s="2">
        <v>2.5999999999999999E-2</v>
      </c>
      <c r="H267" s="2">
        <v>4.3200000000000002E-2</v>
      </c>
      <c r="I267" s="2">
        <v>1.5599999999999999E-2</v>
      </c>
    </row>
    <row r="268" spans="1:9" x14ac:dyDescent="0.25">
      <c r="A268" s="3">
        <v>49</v>
      </c>
      <c r="B268" s="2">
        <v>0.66669999999999996</v>
      </c>
      <c r="C268" s="2">
        <v>4.3099999999999999E-2</v>
      </c>
      <c r="D268" s="2">
        <v>0.222</v>
      </c>
      <c r="E268" s="2">
        <v>3.6400000000000002E-2</v>
      </c>
      <c r="F268" s="2">
        <v>6.8400000000000002E-2</v>
      </c>
      <c r="G268" s="2">
        <v>2.6100000000000002E-2</v>
      </c>
      <c r="H268" s="2">
        <v>4.2799999999999998E-2</v>
      </c>
      <c r="I268" s="2">
        <v>1.5900000000000001E-2</v>
      </c>
    </row>
    <row r="269" spans="1:9" x14ac:dyDescent="0.25">
      <c r="A269" s="3">
        <v>50</v>
      </c>
      <c r="B269" s="2">
        <v>0.67030000000000001</v>
      </c>
      <c r="C269" s="2">
        <v>4.4200000000000003E-2</v>
      </c>
      <c r="D269" s="2">
        <v>0.2208</v>
      </c>
      <c r="E269" s="2">
        <v>3.7400000000000003E-2</v>
      </c>
      <c r="F269" s="2">
        <v>6.6400000000000001E-2</v>
      </c>
      <c r="G269" s="2">
        <v>2.6100000000000002E-2</v>
      </c>
      <c r="H269" s="2">
        <v>4.2500000000000003E-2</v>
      </c>
      <c r="I269" s="2">
        <v>1.6199999999999999E-2</v>
      </c>
    </row>
    <row r="270" spans="1:9" x14ac:dyDescent="0.25">
      <c r="A270" s="3">
        <v>51</v>
      </c>
      <c r="B270" s="2">
        <v>0.67379999999999995</v>
      </c>
      <c r="C270" s="2">
        <v>4.5199999999999997E-2</v>
      </c>
      <c r="D270" s="2">
        <v>0.21959999999999999</v>
      </c>
      <c r="E270" s="2">
        <v>3.8399999999999997E-2</v>
      </c>
      <c r="F270" s="2">
        <v>6.4399999999999999E-2</v>
      </c>
      <c r="G270" s="2">
        <v>2.6200000000000001E-2</v>
      </c>
      <c r="H270" s="2">
        <v>4.2200000000000001E-2</v>
      </c>
      <c r="I270" s="2">
        <v>1.6500000000000001E-2</v>
      </c>
    </row>
    <row r="271" spans="1:9" x14ac:dyDescent="0.25">
      <c r="A271" s="3">
        <v>52</v>
      </c>
      <c r="B271" s="2">
        <v>0.67730000000000001</v>
      </c>
      <c r="C271" s="2">
        <v>4.6300000000000001E-2</v>
      </c>
      <c r="D271" s="2">
        <v>0.21840000000000001</v>
      </c>
      <c r="E271" s="2">
        <v>3.9399999999999998E-2</v>
      </c>
      <c r="F271" s="2">
        <v>6.25E-2</v>
      </c>
      <c r="G271" s="2">
        <v>2.6200000000000001E-2</v>
      </c>
      <c r="H271" s="2">
        <v>4.1799999999999997E-2</v>
      </c>
      <c r="I271" s="2">
        <v>1.6799999999999999E-2</v>
      </c>
    </row>
    <row r="272" spans="1:9" x14ac:dyDescent="0.25">
      <c r="A272" s="3">
        <v>53</v>
      </c>
      <c r="B272" s="2">
        <v>0.68069999999999997</v>
      </c>
      <c r="C272" s="2">
        <v>4.7399999999999998E-2</v>
      </c>
      <c r="D272" s="2">
        <v>0.2172</v>
      </c>
      <c r="E272" s="2">
        <v>4.0399999999999998E-2</v>
      </c>
      <c r="F272" s="2">
        <v>6.0600000000000001E-2</v>
      </c>
      <c r="G272" s="2">
        <v>2.6200000000000001E-2</v>
      </c>
      <c r="H272" s="2">
        <v>4.1500000000000002E-2</v>
      </c>
      <c r="I272" s="2">
        <v>1.7100000000000001E-2</v>
      </c>
    </row>
    <row r="273" spans="1:9" x14ac:dyDescent="0.25">
      <c r="A273" s="3">
        <v>54</v>
      </c>
      <c r="B273" s="2">
        <v>0.68410000000000004</v>
      </c>
      <c r="C273" s="2">
        <v>4.8399999999999999E-2</v>
      </c>
      <c r="D273" s="2">
        <v>0.21590000000000001</v>
      </c>
      <c r="E273" s="2">
        <v>4.1399999999999999E-2</v>
      </c>
      <c r="F273" s="2">
        <v>5.8799999999999998E-2</v>
      </c>
      <c r="G273" s="2">
        <v>2.6200000000000001E-2</v>
      </c>
      <c r="H273" s="2">
        <v>4.1200000000000001E-2</v>
      </c>
      <c r="I273" s="2">
        <v>1.7399999999999999E-2</v>
      </c>
    </row>
    <row r="274" spans="1:9" x14ac:dyDescent="0.25">
      <c r="A274" s="3">
        <v>55</v>
      </c>
      <c r="B274" s="2">
        <v>0.6875</v>
      </c>
      <c r="C274" s="2">
        <v>4.9500000000000002E-2</v>
      </c>
      <c r="D274" s="2">
        <v>0.2147</v>
      </c>
      <c r="E274" s="2">
        <v>4.24E-2</v>
      </c>
      <c r="F274" s="2">
        <v>5.7099999999999998E-2</v>
      </c>
      <c r="G274" s="2">
        <v>2.6200000000000001E-2</v>
      </c>
      <c r="H274" s="2">
        <v>4.0800000000000003E-2</v>
      </c>
      <c r="I274" s="2">
        <v>1.77E-2</v>
      </c>
    </row>
    <row r="275" spans="1:9" x14ac:dyDescent="0.25">
      <c r="A275" s="3">
        <v>56</v>
      </c>
      <c r="B275" s="2">
        <v>0.69079999999999997</v>
      </c>
      <c r="C275" s="2">
        <v>5.0500000000000003E-2</v>
      </c>
      <c r="D275" s="2">
        <v>0.21340000000000001</v>
      </c>
      <c r="E275" s="2">
        <v>4.3400000000000001E-2</v>
      </c>
      <c r="F275" s="2">
        <v>5.5300000000000002E-2</v>
      </c>
      <c r="G275" s="2">
        <v>2.6100000000000002E-2</v>
      </c>
      <c r="H275" s="2">
        <v>4.0500000000000001E-2</v>
      </c>
      <c r="I275" s="2">
        <v>1.7999999999999999E-2</v>
      </c>
    </row>
    <row r="276" spans="1:9" x14ac:dyDescent="0.25">
      <c r="A276" s="3">
        <v>57</v>
      </c>
      <c r="B276" s="2">
        <v>0.69410000000000005</v>
      </c>
      <c r="C276" s="2">
        <v>5.1499999999999997E-2</v>
      </c>
      <c r="D276" s="2">
        <v>0.21210000000000001</v>
      </c>
      <c r="E276" s="2">
        <v>4.4400000000000002E-2</v>
      </c>
      <c r="F276" s="2">
        <v>5.3699999999999998E-2</v>
      </c>
      <c r="G276" s="2">
        <v>2.5999999999999999E-2</v>
      </c>
      <c r="H276" s="2">
        <v>4.0099999999999997E-2</v>
      </c>
      <c r="I276" s="2">
        <v>1.83E-2</v>
      </c>
    </row>
    <row r="277" spans="1:9" x14ac:dyDescent="0.25">
      <c r="A277" s="3">
        <v>58</v>
      </c>
      <c r="B277" s="2">
        <v>0.69730000000000003</v>
      </c>
      <c r="C277" s="2">
        <v>5.2499999999999998E-2</v>
      </c>
      <c r="D277" s="2">
        <v>0.2109</v>
      </c>
      <c r="E277" s="2">
        <v>4.5400000000000003E-2</v>
      </c>
      <c r="F277" s="2">
        <v>5.21E-2</v>
      </c>
      <c r="G277" s="2">
        <v>2.5899999999999999E-2</v>
      </c>
      <c r="H277" s="2">
        <v>3.9800000000000002E-2</v>
      </c>
      <c r="I277" s="2">
        <v>1.8599999999999998E-2</v>
      </c>
    </row>
    <row r="278" spans="1:9" x14ac:dyDescent="0.25">
      <c r="A278" s="3">
        <v>60</v>
      </c>
      <c r="B278" s="2">
        <v>0.70369999999999999</v>
      </c>
      <c r="C278" s="2">
        <v>5.45E-2</v>
      </c>
      <c r="D278" s="2">
        <v>0.20830000000000001</v>
      </c>
      <c r="E278" s="2">
        <v>4.7300000000000002E-2</v>
      </c>
      <c r="F278" s="2">
        <v>4.9000000000000002E-2</v>
      </c>
      <c r="G278" s="2">
        <v>2.5700000000000001E-2</v>
      </c>
      <c r="H278" s="2">
        <v>3.9100000000000003E-2</v>
      </c>
      <c r="I278" s="2">
        <v>1.9099999999999999E-2</v>
      </c>
    </row>
    <row r="279" spans="1:9" x14ac:dyDescent="0.25">
      <c r="A279" s="3">
        <v>61</v>
      </c>
      <c r="B279" s="2">
        <v>0.70679999999999998</v>
      </c>
      <c r="C279" s="2">
        <v>5.5500000000000001E-2</v>
      </c>
      <c r="D279" s="2">
        <v>0.20699999999999999</v>
      </c>
      <c r="E279" s="2">
        <v>4.8300000000000003E-2</v>
      </c>
      <c r="F279" s="2">
        <v>4.7500000000000001E-2</v>
      </c>
      <c r="G279" s="2">
        <v>2.5499999999999998E-2</v>
      </c>
      <c r="H279" s="2">
        <v>3.8800000000000001E-2</v>
      </c>
      <c r="I279" s="2">
        <v>1.9400000000000001E-2</v>
      </c>
    </row>
    <row r="280" spans="1:9" x14ac:dyDescent="0.25">
      <c r="A280" s="3">
        <v>62</v>
      </c>
      <c r="B280" s="2">
        <v>0.70989999999999998</v>
      </c>
      <c r="C280" s="2">
        <v>5.6500000000000002E-2</v>
      </c>
      <c r="D280" s="2">
        <v>0.2056</v>
      </c>
      <c r="E280" s="2">
        <v>4.9200000000000001E-2</v>
      </c>
      <c r="F280" s="2">
        <v>4.5999999999999999E-2</v>
      </c>
      <c r="G280" s="2">
        <v>2.5399999999999999E-2</v>
      </c>
      <c r="H280" s="2">
        <v>3.8399999999999997E-2</v>
      </c>
      <c r="I280" s="2">
        <v>1.9699999999999999E-2</v>
      </c>
    </row>
    <row r="281" spans="1:9" x14ac:dyDescent="0.25">
      <c r="A281" s="3">
        <v>64</v>
      </c>
      <c r="B281" s="2">
        <v>0.71599999999999997</v>
      </c>
      <c r="C281" s="2">
        <v>5.8400000000000001E-2</v>
      </c>
      <c r="D281" s="2">
        <v>0.20300000000000001</v>
      </c>
      <c r="E281" s="2">
        <v>5.11E-2</v>
      </c>
      <c r="F281" s="2">
        <v>4.3299999999999998E-2</v>
      </c>
      <c r="G281" s="2">
        <v>2.5000000000000001E-2</v>
      </c>
      <c r="H281" s="2">
        <v>3.78E-2</v>
      </c>
      <c r="I281" s="2">
        <v>2.0199999999999999E-2</v>
      </c>
    </row>
    <row r="282" spans="1:9" x14ac:dyDescent="0.25">
      <c r="A282" s="3">
        <v>65</v>
      </c>
      <c r="B282" s="2">
        <v>0.71899999999999997</v>
      </c>
      <c r="C282" s="2">
        <v>5.9299999999999999E-2</v>
      </c>
      <c r="D282" s="2">
        <v>0.20169999999999999</v>
      </c>
      <c r="E282" s="2">
        <v>5.1999999999999998E-2</v>
      </c>
      <c r="F282" s="2">
        <v>4.19E-2</v>
      </c>
      <c r="G282" s="2">
        <v>2.4799999999999999E-2</v>
      </c>
      <c r="H282" s="2">
        <v>3.7400000000000003E-2</v>
      </c>
      <c r="I282" s="2">
        <v>2.0400000000000001E-2</v>
      </c>
    </row>
    <row r="283" spans="1:9" x14ac:dyDescent="0.25">
      <c r="A283" s="3">
        <v>67</v>
      </c>
      <c r="B283" s="2">
        <v>0.7248</v>
      </c>
      <c r="C283" s="2">
        <v>6.1100000000000002E-2</v>
      </c>
      <c r="D283" s="2">
        <v>0.19900000000000001</v>
      </c>
      <c r="E283" s="2">
        <v>5.3800000000000001E-2</v>
      </c>
      <c r="F283" s="2">
        <v>3.9399999999999998E-2</v>
      </c>
      <c r="G283" s="2">
        <v>2.4400000000000002E-2</v>
      </c>
      <c r="H283" s="2">
        <v>3.6700000000000003E-2</v>
      </c>
      <c r="I283" s="2">
        <v>2.0899999999999998E-2</v>
      </c>
    </row>
    <row r="284" spans="1:9" x14ac:dyDescent="0.25">
      <c r="A284" s="3">
        <v>69</v>
      </c>
      <c r="B284" s="2">
        <v>0.73060000000000003</v>
      </c>
      <c r="C284" s="2">
        <v>6.2899999999999998E-2</v>
      </c>
      <c r="D284" s="2">
        <v>0.1963</v>
      </c>
      <c r="E284" s="2">
        <v>5.5599999999999997E-2</v>
      </c>
      <c r="F284" s="2">
        <v>3.6999999999999998E-2</v>
      </c>
      <c r="G284" s="2">
        <v>2.3900000000000001E-2</v>
      </c>
      <c r="H284" s="2">
        <v>3.61E-2</v>
      </c>
      <c r="I284" s="2">
        <v>2.1299999999999999E-2</v>
      </c>
    </row>
    <row r="285" spans="1:9" x14ac:dyDescent="0.25">
      <c r="A285" s="27"/>
      <c r="B285" s="28"/>
      <c r="C285" s="28"/>
      <c r="D285" s="28"/>
      <c r="E285" s="28"/>
      <c r="F285" s="28"/>
      <c r="G285" s="28"/>
      <c r="H285" s="28"/>
      <c r="I285" s="29"/>
    </row>
    <row r="286" spans="1:9" x14ac:dyDescent="0.25">
      <c r="A286" s="2"/>
      <c r="B286" s="24" t="s">
        <v>115</v>
      </c>
      <c r="C286" s="25"/>
      <c r="D286" s="25"/>
      <c r="E286" s="25"/>
      <c r="F286" s="25"/>
      <c r="G286" s="25"/>
      <c r="H286" s="25"/>
      <c r="I286" s="26"/>
    </row>
    <row r="287" spans="1:9" x14ac:dyDescent="0.25">
      <c r="A287" s="3" t="s">
        <v>109</v>
      </c>
      <c r="B287" s="3" t="s">
        <v>87</v>
      </c>
      <c r="C287" s="3" t="s">
        <v>104</v>
      </c>
      <c r="D287" s="3" t="s">
        <v>89</v>
      </c>
      <c r="E287" s="3" t="s">
        <v>104</v>
      </c>
      <c r="F287" s="3" t="s">
        <v>90</v>
      </c>
      <c r="G287" s="3" t="s">
        <v>104</v>
      </c>
      <c r="H287" s="3" t="s">
        <v>91</v>
      </c>
      <c r="I287" s="3" t="s">
        <v>104</v>
      </c>
    </row>
    <row r="288" spans="1:9" x14ac:dyDescent="0.25">
      <c r="A288" s="3">
        <v>1</v>
      </c>
      <c r="B288" s="2">
        <v>0.88790000000000002</v>
      </c>
      <c r="C288" s="2" t="s">
        <v>11</v>
      </c>
      <c r="D288" s="2">
        <v>4.9500000000000002E-2</v>
      </c>
      <c r="E288" s="2" t="s">
        <v>11</v>
      </c>
      <c r="F288" s="2">
        <v>5.8200000000000002E-2</v>
      </c>
      <c r="G288" s="2" t="s">
        <v>11</v>
      </c>
      <c r="H288" s="2">
        <v>4.3E-3</v>
      </c>
      <c r="I288" s="2" t="s">
        <v>11</v>
      </c>
    </row>
    <row r="289" spans="1:9" x14ac:dyDescent="0.25">
      <c r="A289" s="3">
        <v>2</v>
      </c>
      <c r="B289" s="2">
        <v>0.11459999999999999</v>
      </c>
      <c r="C289" s="2" t="s">
        <v>11</v>
      </c>
      <c r="D289" s="2">
        <v>0.82450000000000001</v>
      </c>
      <c r="E289" s="2" t="s">
        <v>11</v>
      </c>
      <c r="F289" s="2">
        <v>4.99E-2</v>
      </c>
      <c r="G289" s="2" t="s">
        <v>11</v>
      </c>
      <c r="H289" s="2">
        <v>1.0999999999999999E-2</v>
      </c>
      <c r="I289" s="2" t="s">
        <v>11</v>
      </c>
    </row>
    <row r="290" spans="1:9" x14ac:dyDescent="0.25">
      <c r="A290" s="3">
        <v>3</v>
      </c>
      <c r="B290" s="2">
        <v>0.22520000000000001</v>
      </c>
      <c r="C290" s="2" t="s">
        <v>11</v>
      </c>
      <c r="D290" s="2">
        <v>8.3500000000000005E-2</v>
      </c>
      <c r="E290" s="2" t="s">
        <v>11</v>
      </c>
      <c r="F290" s="2">
        <v>0.68899999999999995</v>
      </c>
      <c r="G290" s="2" t="s">
        <v>11</v>
      </c>
      <c r="H290" s="2">
        <v>2.2000000000000001E-3</v>
      </c>
      <c r="I290" s="2" t="s">
        <v>11</v>
      </c>
    </row>
    <row r="291" spans="1:9" x14ac:dyDescent="0.25">
      <c r="A291" s="3">
        <v>4</v>
      </c>
      <c r="B291" s="2">
        <v>4.8599999999999997E-2</v>
      </c>
      <c r="C291" s="2" t="s">
        <v>11</v>
      </c>
      <c r="D291" s="2">
        <v>5.3699999999999998E-2</v>
      </c>
      <c r="E291" s="2" t="s">
        <v>11</v>
      </c>
      <c r="F291" s="2">
        <v>6.4000000000000003E-3</v>
      </c>
      <c r="G291" s="2" t="s">
        <v>11</v>
      </c>
      <c r="H291" s="2">
        <v>0.89129999999999998</v>
      </c>
      <c r="I291" s="2" t="s">
        <v>11</v>
      </c>
    </row>
  </sheetData>
  <mergeCells count="5">
    <mergeCell ref="A3:F3"/>
    <mergeCell ref="B69:F69"/>
    <mergeCell ref="B218:I218"/>
    <mergeCell ref="A285:I285"/>
    <mergeCell ref="B286:I286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214"/>
  <sheetViews>
    <sheetView topLeftCell="A152" workbookViewId="0">
      <selection activeCell="A170" sqref="A170"/>
    </sheetView>
  </sheetViews>
  <sheetFormatPr defaultRowHeight="15" x14ac:dyDescent="0.25"/>
  <cols>
    <col min="1" max="3" width="38.7109375" customWidth="1"/>
  </cols>
  <sheetData>
    <row r="1" spans="1:6" ht="18.75" x14ac:dyDescent="0.25">
      <c r="A1" s="1" t="s">
        <v>129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13356</v>
      </c>
      <c r="C5" s="2"/>
      <c r="D5" s="2"/>
      <c r="E5" s="2"/>
      <c r="F5" s="2"/>
    </row>
    <row r="6" spans="1:6" x14ac:dyDescent="0.25">
      <c r="A6" s="3" t="s">
        <v>2</v>
      </c>
      <c r="B6" s="2">
        <v>12</v>
      </c>
      <c r="C6" s="2"/>
      <c r="D6" s="2"/>
      <c r="E6" s="2"/>
      <c r="F6" s="2"/>
    </row>
    <row r="7" spans="1:6" x14ac:dyDescent="0.25">
      <c r="A7" s="3" t="s">
        <v>3</v>
      </c>
      <c r="B7" s="2">
        <v>10.391400000000001</v>
      </c>
      <c r="C7" s="2"/>
      <c r="D7" s="2"/>
      <c r="E7" s="2"/>
      <c r="F7" s="2"/>
    </row>
    <row r="8" spans="1:6" x14ac:dyDescent="0.25">
      <c r="A8" s="3" t="s">
        <v>4</v>
      </c>
      <c r="B8" s="2">
        <v>10.391400000000001</v>
      </c>
      <c r="C8" s="2"/>
      <c r="D8" s="2"/>
      <c r="E8" s="2"/>
      <c r="F8" s="2"/>
    </row>
    <row r="9" spans="1:6" x14ac:dyDescent="0.25">
      <c r="A9" s="3" t="s">
        <v>5</v>
      </c>
      <c r="B9" s="2">
        <v>318355</v>
      </c>
      <c r="C9" s="2"/>
      <c r="D9" s="2"/>
      <c r="E9" s="2"/>
      <c r="F9" s="2"/>
    </row>
    <row r="10" spans="1:6" x14ac:dyDescent="0.25">
      <c r="A10" s="3" t="s">
        <v>6</v>
      </c>
      <c r="B10" s="2">
        <v>318355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-14561.767400000001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-14561.767400000001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29237.531500000001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29147.534800000001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29159.534800000001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29249.531500000001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29199.3966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</v>
      </c>
      <c r="C36" s="2"/>
      <c r="D36" s="2"/>
      <c r="E36" s="2"/>
      <c r="F36" s="2"/>
    </row>
    <row r="37" spans="1:6" x14ac:dyDescent="0.25">
      <c r="A37" s="3" t="s">
        <v>31</v>
      </c>
      <c r="B37" s="2">
        <v>8.0000000000000004E-4</v>
      </c>
      <c r="C37" s="2"/>
      <c r="D37" s="2"/>
      <c r="E37" s="2"/>
      <c r="F37" s="2"/>
    </row>
    <row r="38" spans="1:6" x14ac:dyDescent="0.25">
      <c r="A38" s="3" t="s">
        <v>32</v>
      </c>
      <c r="B38" s="2">
        <v>5.7000000000000002E-3</v>
      </c>
      <c r="C38" s="2"/>
      <c r="D38" s="2"/>
      <c r="E38" s="2"/>
      <c r="F38" s="2"/>
    </row>
    <row r="39" spans="1:6" x14ac:dyDescent="0.25">
      <c r="A39" s="3" t="s">
        <v>33</v>
      </c>
      <c r="B39" s="2">
        <v>4.5999999999999999E-3</v>
      </c>
      <c r="C39" s="2"/>
      <c r="D39" s="2"/>
      <c r="E39" s="2"/>
      <c r="F39" s="2"/>
    </row>
    <row r="40" spans="1:6" x14ac:dyDescent="0.25">
      <c r="A40" s="3" t="s">
        <v>34</v>
      </c>
      <c r="B40" s="2">
        <v>-29088.084900000002</v>
      </c>
      <c r="C40" s="2"/>
      <c r="D40" s="2"/>
      <c r="E40" s="2"/>
      <c r="F40" s="2"/>
    </row>
    <row r="41" spans="1:6" x14ac:dyDescent="0.25">
      <c r="A41" s="3" t="s">
        <v>35</v>
      </c>
      <c r="B41" s="2">
        <v>14526.317499999999</v>
      </c>
      <c r="C41" s="2"/>
      <c r="D41" s="2"/>
      <c r="E41" s="2"/>
      <c r="F41" s="2"/>
    </row>
    <row r="42" spans="1:6" x14ac:dyDescent="0.25">
      <c r="A42" s="3" t="s">
        <v>36</v>
      </c>
      <c r="B42" s="2">
        <v>58176.169800000003</v>
      </c>
      <c r="C42" s="2"/>
      <c r="D42" s="2"/>
      <c r="E42" s="2"/>
      <c r="F42" s="2"/>
    </row>
    <row r="43" spans="1:6" x14ac:dyDescent="0.25">
      <c r="A43" s="3" t="s">
        <v>37</v>
      </c>
      <c r="B43" s="2">
        <v>58440.163099999998</v>
      </c>
      <c r="C43" s="2"/>
      <c r="D43" s="2"/>
      <c r="E43" s="2"/>
      <c r="F43" s="2"/>
    </row>
    <row r="44" spans="1:6" x14ac:dyDescent="0.25">
      <c r="A44" s="3" t="s">
        <v>38</v>
      </c>
      <c r="B44" s="2">
        <v>58290.166499999999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7446.0825999999997</v>
      </c>
      <c r="C48" s="2">
        <v>95.877600000000001</v>
      </c>
      <c r="D48" s="2">
        <v>0</v>
      </c>
      <c r="E48" s="2">
        <v>0</v>
      </c>
      <c r="F48" s="2">
        <v>7541.9602000000004</v>
      </c>
    </row>
    <row r="49" spans="1:6" x14ac:dyDescent="0.25">
      <c r="A49" s="3" t="s">
        <v>43</v>
      </c>
      <c r="B49" s="2">
        <v>3125.0916999999999</v>
      </c>
      <c r="C49" s="2">
        <v>100.3229</v>
      </c>
      <c r="D49" s="2">
        <v>0</v>
      </c>
      <c r="E49" s="2">
        <v>0</v>
      </c>
      <c r="F49" s="2">
        <v>3225.4146000000001</v>
      </c>
    </row>
    <row r="50" spans="1:6" x14ac:dyDescent="0.25">
      <c r="A50" s="3" t="s">
        <v>44</v>
      </c>
      <c r="B50" s="2">
        <v>1904.9521</v>
      </c>
      <c r="C50" s="2">
        <v>24.005199999999999</v>
      </c>
      <c r="D50" s="2">
        <v>0</v>
      </c>
      <c r="E50" s="2">
        <v>0</v>
      </c>
      <c r="F50" s="2">
        <v>1928.9573</v>
      </c>
    </row>
    <row r="51" spans="1:6" x14ac:dyDescent="0.25">
      <c r="A51" s="3" t="s">
        <v>45</v>
      </c>
      <c r="B51" s="2">
        <v>628.99360000000001</v>
      </c>
      <c r="C51" s="2">
        <v>30.674299999999999</v>
      </c>
      <c r="D51" s="2">
        <v>0</v>
      </c>
      <c r="E51" s="2">
        <v>0</v>
      </c>
      <c r="F51" s="2">
        <v>659.66790000000003</v>
      </c>
    </row>
    <row r="52" spans="1:6" x14ac:dyDescent="0.25">
      <c r="A52" s="3" t="s">
        <v>46</v>
      </c>
      <c r="B52" s="2">
        <v>13105.12</v>
      </c>
      <c r="C52" s="2">
        <v>250.88</v>
      </c>
      <c r="D52" s="2">
        <v>0</v>
      </c>
      <c r="E52" s="2">
        <v>0</v>
      </c>
      <c r="F52" s="2">
        <v>13356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4271.9763999999996</v>
      </c>
      <c r="C56" s="2">
        <v>1813.7697000000001</v>
      </c>
      <c r="D56" s="2">
        <v>1088.1784</v>
      </c>
      <c r="E56" s="2">
        <v>368.03559999999999</v>
      </c>
      <c r="F56" s="2">
        <v>7541.9602000000004</v>
      </c>
    </row>
    <row r="57" spans="1:6" x14ac:dyDescent="0.25">
      <c r="A57" s="3" t="s">
        <v>43</v>
      </c>
      <c r="B57" s="2">
        <v>1813.7697000000001</v>
      </c>
      <c r="C57" s="2">
        <v>793.39229999999998</v>
      </c>
      <c r="D57" s="2">
        <v>458.04289999999997</v>
      </c>
      <c r="E57" s="2">
        <v>160.2098</v>
      </c>
      <c r="F57" s="2">
        <v>3225.4146000000001</v>
      </c>
    </row>
    <row r="58" spans="1:6" x14ac:dyDescent="0.25">
      <c r="A58" s="3" t="s">
        <v>44</v>
      </c>
      <c r="B58" s="2">
        <v>1088.1784</v>
      </c>
      <c r="C58" s="2">
        <v>458.04289999999997</v>
      </c>
      <c r="D58" s="2">
        <v>286.04509999999999</v>
      </c>
      <c r="E58" s="2">
        <v>96.691000000000003</v>
      </c>
      <c r="F58" s="2">
        <v>1928.9573</v>
      </c>
    </row>
    <row r="59" spans="1:6" x14ac:dyDescent="0.25">
      <c r="A59" s="3" t="s">
        <v>45</v>
      </c>
      <c r="B59" s="2">
        <v>368.03559999999999</v>
      </c>
      <c r="C59" s="2">
        <v>160.2098</v>
      </c>
      <c r="D59" s="2">
        <v>96.691000000000003</v>
      </c>
      <c r="E59" s="2">
        <v>34.731499999999997</v>
      </c>
      <c r="F59" s="2">
        <v>659.66790000000003</v>
      </c>
    </row>
    <row r="60" spans="1:6" x14ac:dyDescent="0.25">
      <c r="A60" s="3" t="s">
        <v>46</v>
      </c>
      <c r="B60" s="2">
        <v>7541.9602000000004</v>
      </c>
      <c r="C60" s="2">
        <v>3225.4146000000001</v>
      </c>
      <c r="D60" s="2">
        <v>1928.9573</v>
      </c>
      <c r="E60" s="2">
        <v>659.66790000000003</v>
      </c>
      <c r="F60" s="2">
        <v>13356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</v>
      </c>
      <c r="C63" s="2"/>
      <c r="D63" s="2"/>
      <c r="E63" s="2"/>
      <c r="F63" s="2"/>
    </row>
    <row r="64" spans="1:6" x14ac:dyDescent="0.25">
      <c r="A64" s="3" t="s">
        <v>31</v>
      </c>
      <c r="B64" s="2">
        <v>8.0000000000000004E-4</v>
      </c>
      <c r="C64" s="2"/>
      <c r="D64" s="2"/>
      <c r="E64" s="2"/>
      <c r="F64" s="2"/>
    </row>
    <row r="65" spans="1:6" x14ac:dyDescent="0.25">
      <c r="A65" s="3" t="s">
        <v>32</v>
      </c>
      <c r="B65" s="2">
        <v>5.7000000000000002E-3</v>
      </c>
      <c r="C65" s="2"/>
      <c r="D65" s="2"/>
      <c r="E65" s="2"/>
      <c r="F65" s="2"/>
    </row>
    <row r="66" spans="1:6" x14ac:dyDescent="0.25">
      <c r="A66" s="3" t="s">
        <v>33</v>
      </c>
      <c r="B66" s="2">
        <v>4.5999999999999999E-3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160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13356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159</v>
      </c>
      <c r="B140" s="2" t="s">
        <v>94</v>
      </c>
      <c r="C140" s="2">
        <v>4</v>
      </c>
      <c r="D140" s="2"/>
      <c r="E140" s="2"/>
      <c r="F140" s="2"/>
    </row>
    <row r="141" spans="1:6" x14ac:dyDescent="0.25">
      <c r="A141" s="3" t="s">
        <v>161</v>
      </c>
      <c r="B141" s="2">
        <v>1</v>
      </c>
      <c r="C141" s="2"/>
      <c r="D141" s="2"/>
      <c r="E141" s="2"/>
      <c r="F141" s="2"/>
    </row>
    <row r="142" spans="1:6" x14ac:dyDescent="0.25">
      <c r="A142" s="3" t="s">
        <v>162</v>
      </c>
      <c r="B142" s="2">
        <v>2</v>
      </c>
      <c r="C142" s="2"/>
      <c r="D142" s="2"/>
      <c r="E142" s="2"/>
      <c r="F142" s="2"/>
    </row>
    <row r="143" spans="1:6" x14ac:dyDescent="0.25">
      <c r="A143" s="3" t="s">
        <v>163</v>
      </c>
      <c r="B143" s="2">
        <v>3</v>
      </c>
      <c r="C143" s="2"/>
      <c r="D143" s="2"/>
      <c r="E143" s="2"/>
      <c r="F143" s="2"/>
    </row>
    <row r="144" spans="1:6" x14ac:dyDescent="0.25">
      <c r="A144" s="3" t="s">
        <v>164</v>
      </c>
      <c r="B144" s="2">
        <v>4</v>
      </c>
      <c r="C144" s="2"/>
      <c r="D144" s="2"/>
      <c r="E144" s="2"/>
      <c r="F144" s="2"/>
    </row>
    <row r="146" spans="1:16" ht="18.75" x14ac:dyDescent="0.25">
      <c r="A146" s="1" t="s">
        <v>101</v>
      </c>
    </row>
    <row r="148" spans="1:16" x14ac:dyDescent="0.25">
      <c r="A148" s="3" t="s">
        <v>102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3" t="s">
        <v>103</v>
      </c>
      <c r="B149" s="3" t="s">
        <v>42</v>
      </c>
      <c r="C149" s="3" t="s">
        <v>104</v>
      </c>
      <c r="D149" s="3" t="s">
        <v>121</v>
      </c>
      <c r="E149" s="3" t="s">
        <v>43</v>
      </c>
      <c r="F149" s="3" t="s">
        <v>104</v>
      </c>
      <c r="G149" s="3" t="s">
        <v>121</v>
      </c>
      <c r="H149" s="3" t="s">
        <v>44</v>
      </c>
      <c r="I149" s="3" t="s">
        <v>104</v>
      </c>
      <c r="J149" s="3" t="s">
        <v>121</v>
      </c>
      <c r="K149" s="3" t="s">
        <v>45</v>
      </c>
      <c r="L149" s="3" t="s">
        <v>104</v>
      </c>
      <c r="M149" s="3" t="s">
        <v>121</v>
      </c>
      <c r="N149" s="3" t="s">
        <v>105</v>
      </c>
      <c r="O149" s="3" t="s">
        <v>9</v>
      </c>
      <c r="P149" s="2"/>
    </row>
    <row r="150" spans="1:16" x14ac:dyDescent="0.25">
      <c r="A150" s="3"/>
      <c r="B150" s="2">
        <v>1.0486</v>
      </c>
      <c r="C150" s="2">
        <v>9.0200000000000002E-2</v>
      </c>
      <c r="D150" s="2">
        <v>11.6251</v>
      </c>
      <c r="E150" s="2">
        <v>0.47749999999999998</v>
      </c>
      <c r="F150" s="2">
        <v>0.1202</v>
      </c>
      <c r="G150" s="2">
        <v>3.9739</v>
      </c>
      <c r="H150" s="2">
        <v>-0.37290000000000001</v>
      </c>
      <c r="I150" s="2">
        <v>0.15190000000000001</v>
      </c>
      <c r="J150" s="2">
        <v>-2.4548999999999999</v>
      </c>
      <c r="K150" s="2">
        <v>-1.1532</v>
      </c>
      <c r="L150" s="2">
        <v>0.15909999999999999</v>
      </c>
      <c r="M150" s="2">
        <v>-7.2481</v>
      </c>
      <c r="N150" s="2">
        <v>146.62029999999999</v>
      </c>
      <c r="O150" s="4">
        <v>1.3999999999999999E-31</v>
      </c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106</v>
      </c>
      <c r="B152" s="3" t="s">
        <v>42</v>
      </c>
      <c r="C152" s="3" t="s">
        <v>104</v>
      </c>
      <c r="D152" s="3" t="s">
        <v>121</v>
      </c>
      <c r="E152" s="3" t="s">
        <v>43</v>
      </c>
      <c r="F152" s="3" t="s">
        <v>104</v>
      </c>
      <c r="G152" s="3" t="s">
        <v>121</v>
      </c>
      <c r="H152" s="3" t="s">
        <v>44</v>
      </c>
      <c r="I152" s="3" t="s">
        <v>104</v>
      </c>
      <c r="J152" s="3" t="s">
        <v>121</v>
      </c>
      <c r="K152" s="3" t="s">
        <v>45</v>
      </c>
      <c r="L152" s="3" t="s">
        <v>104</v>
      </c>
      <c r="M152" s="3" t="s">
        <v>121</v>
      </c>
      <c r="N152" s="3" t="s">
        <v>105</v>
      </c>
      <c r="O152" s="3" t="s">
        <v>9</v>
      </c>
      <c r="P152" s="2"/>
    </row>
    <row r="153" spans="1:16" x14ac:dyDescent="0.25">
      <c r="A153" s="3" t="s">
        <v>159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3" t="s">
        <v>161</v>
      </c>
      <c r="B154" s="2">
        <v>0.1772</v>
      </c>
      <c r="C154" s="2">
        <v>0.1143</v>
      </c>
      <c r="D154" s="2">
        <v>1.5507</v>
      </c>
      <c r="E154" s="2">
        <v>-0.156</v>
      </c>
      <c r="F154" s="2">
        <v>0.14480000000000001</v>
      </c>
      <c r="G154" s="2">
        <v>-1.0772999999999999</v>
      </c>
      <c r="H154" s="2">
        <v>0.15160000000000001</v>
      </c>
      <c r="I154" s="2">
        <v>0.18609999999999999</v>
      </c>
      <c r="J154" s="2">
        <v>0.8145</v>
      </c>
      <c r="K154" s="2">
        <v>-0.17280000000000001</v>
      </c>
      <c r="L154" s="2">
        <v>0.2102</v>
      </c>
      <c r="M154" s="2">
        <v>-0.82230000000000003</v>
      </c>
      <c r="N154" s="2">
        <v>13.044499999999999</v>
      </c>
      <c r="O154" s="2">
        <v>0.16</v>
      </c>
      <c r="P154" s="2"/>
    </row>
    <row r="155" spans="1:16" x14ac:dyDescent="0.25">
      <c r="A155" s="3" t="s">
        <v>162</v>
      </c>
      <c r="B155" s="2">
        <v>7.4000000000000003E-3</v>
      </c>
      <c r="C155" s="2">
        <v>0.12509999999999999</v>
      </c>
      <c r="D155" s="2">
        <v>5.9200000000000003E-2</v>
      </c>
      <c r="E155" s="2">
        <v>-0.3115</v>
      </c>
      <c r="F155" s="2">
        <v>0.1623</v>
      </c>
      <c r="G155" s="2">
        <v>-1.919</v>
      </c>
      <c r="H155" s="2">
        <v>0.3155</v>
      </c>
      <c r="I155" s="2">
        <v>0.20219999999999999</v>
      </c>
      <c r="J155" s="2">
        <v>1.5604</v>
      </c>
      <c r="K155" s="2">
        <v>-1.14E-2</v>
      </c>
      <c r="L155" s="2">
        <v>0.2369</v>
      </c>
      <c r="M155" s="2">
        <v>-4.8099999999999997E-2</v>
      </c>
      <c r="N155" s="2"/>
      <c r="O155" s="2"/>
      <c r="P155" s="2"/>
    </row>
    <row r="156" spans="1:16" x14ac:dyDescent="0.25">
      <c r="A156" s="3" t="s">
        <v>163</v>
      </c>
      <c r="B156" s="2">
        <v>0.2442</v>
      </c>
      <c r="C156" s="2">
        <v>0.18190000000000001</v>
      </c>
      <c r="D156" s="2">
        <v>1.3424</v>
      </c>
      <c r="E156" s="2">
        <v>0.27989999999999998</v>
      </c>
      <c r="F156" s="2">
        <v>0.19389999999999999</v>
      </c>
      <c r="G156" s="2">
        <v>1.4432</v>
      </c>
      <c r="H156" s="2">
        <v>-7.4999999999999997E-2</v>
      </c>
      <c r="I156" s="2">
        <v>0.3322</v>
      </c>
      <c r="J156" s="2">
        <v>-0.22570000000000001</v>
      </c>
      <c r="K156" s="2">
        <v>-0.4491</v>
      </c>
      <c r="L156" s="2">
        <v>0.2727</v>
      </c>
      <c r="M156" s="2">
        <v>-1.6468</v>
      </c>
      <c r="N156" s="2"/>
      <c r="O156" s="2"/>
      <c r="P156" s="2"/>
    </row>
    <row r="157" spans="1:16" x14ac:dyDescent="0.25">
      <c r="A157" s="3" t="s">
        <v>164</v>
      </c>
      <c r="B157" s="2">
        <v>-0.42880000000000001</v>
      </c>
      <c r="C157" s="2">
        <v>0.18640000000000001</v>
      </c>
      <c r="D157" s="2">
        <v>-2.3007</v>
      </c>
      <c r="E157" s="2">
        <v>0.18759999999999999</v>
      </c>
      <c r="F157" s="2">
        <v>0.29620000000000002</v>
      </c>
      <c r="G157" s="2">
        <v>0.63339999999999996</v>
      </c>
      <c r="H157" s="2">
        <v>-0.3921</v>
      </c>
      <c r="I157" s="2">
        <v>0.30549999999999999</v>
      </c>
      <c r="J157" s="2">
        <v>-1.2836000000000001</v>
      </c>
      <c r="K157" s="2">
        <v>0.63329999999999997</v>
      </c>
      <c r="L157" s="2">
        <v>0.35580000000000001</v>
      </c>
      <c r="M157" s="2">
        <v>1.7803</v>
      </c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60" spans="1:16" ht="18.75" x14ac:dyDescent="0.25">
      <c r="A160" s="1" t="s">
        <v>107</v>
      </c>
    </row>
    <row r="162" spans="1:6" x14ac:dyDescent="0.25">
      <c r="A162" s="3" t="s">
        <v>102</v>
      </c>
      <c r="B162" s="3"/>
      <c r="C162" s="3"/>
      <c r="D162" s="3" t="s">
        <v>105</v>
      </c>
      <c r="E162" s="3" t="s">
        <v>108</v>
      </c>
      <c r="F162" s="3" t="s">
        <v>9</v>
      </c>
    </row>
    <row r="163" spans="1:6" x14ac:dyDescent="0.25">
      <c r="A163" s="3" t="s">
        <v>103</v>
      </c>
      <c r="B163" s="2"/>
      <c r="C163" s="2"/>
      <c r="D163" s="2"/>
      <c r="E163" s="2"/>
      <c r="F163" s="2"/>
    </row>
    <row r="164" spans="1:6" x14ac:dyDescent="0.25">
      <c r="A164" s="3" t="s">
        <v>109</v>
      </c>
      <c r="B164" s="3">
        <v>1</v>
      </c>
      <c r="C164" s="3">
        <v>2</v>
      </c>
      <c r="D164" s="2">
        <v>15.6008</v>
      </c>
      <c r="E164" s="2">
        <v>1</v>
      </c>
      <c r="F164" s="4">
        <v>7.7999999999999999E-5</v>
      </c>
    </row>
    <row r="165" spans="1:6" x14ac:dyDescent="0.25">
      <c r="A165" s="3" t="s">
        <v>109</v>
      </c>
      <c r="B165" s="3">
        <v>1</v>
      </c>
      <c r="C165" s="3">
        <v>3</v>
      </c>
      <c r="D165" s="2">
        <v>55.107599999999998</v>
      </c>
      <c r="E165" s="2">
        <v>1</v>
      </c>
      <c r="F165" s="4">
        <v>1.1E-13</v>
      </c>
    </row>
    <row r="166" spans="1:6" x14ac:dyDescent="0.25">
      <c r="A166" s="3" t="s">
        <v>109</v>
      </c>
      <c r="B166" s="3">
        <v>1</v>
      </c>
      <c r="C166" s="3">
        <v>4</v>
      </c>
      <c r="D166" s="2">
        <v>105.5508</v>
      </c>
      <c r="E166" s="2">
        <v>1</v>
      </c>
      <c r="F166" s="4">
        <v>9.1999999999999997E-25</v>
      </c>
    </row>
    <row r="167" spans="1:6" x14ac:dyDescent="0.25">
      <c r="A167" s="3" t="s">
        <v>109</v>
      </c>
      <c r="B167" s="3">
        <v>2</v>
      </c>
      <c r="C167" s="3">
        <v>3</v>
      </c>
      <c r="D167" s="2">
        <v>13.3796</v>
      </c>
      <c r="E167" s="2">
        <v>1</v>
      </c>
      <c r="F167" s="2">
        <v>2.5000000000000001E-4</v>
      </c>
    </row>
    <row r="168" spans="1:6" x14ac:dyDescent="0.25">
      <c r="A168" s="3" t="s">
        <v>109</v>
      </c>
      <c r="B168" s="3">
        <v>2</v>
      </c>
      <c r="C168" s="3">
        <v>4</v>
      </c>
      <c r="D168" s="2">
        <v>49.470199999999998</v>
      </c>
      <c r="E168" s="2">
        <v>1</v>
      </c>
      <c r="F168" s="4">
        <v>2E-12</v>
      </c>
    </row>
    <row r="169" spans="1:6" x14ac:dyDescent="0.25">
      <c r="A169" s="3" t="s">
        <v>109</v>
      </c>
      <c r="B169" s="3">
        <v>3</v>
      </c>
      <c r="C169" s="3">
        <v>4</v>
      </c>
      <c r="D169" s="2">
        <v>8.3952000000000009</v>
      </c>
      <c r="E169" s="2">
        <v>1</v>
      </c>
      <c r="F169" s="2">
        <v>3.8E-3</v>
      </c>
    </row>
    <row r="170" spans="1:6" x14ac:dyDescent="0.25">
      <c r="A170" s="3" t="s">
        <v>159</v>
      </c>
      <c r="B170" s="2"/>
      <c r="C170" s="2"/>
      <c r="D170" s="2"/>
      <c r="E170" s="2"/>
      <c r="F170" s="2"/>
    </row>
    <row r="171" spans="1:6" x14ac:dyDescent="0.25">
      <c r="A171" s="3" t="s">
        <v>109</v>
      </c>
      <c r="B171" s="3">
        <v>1</v>
      </c>
      <c r="C171" s="3">
        <v>2</v>
      </c>
      <c r="D171" s="2">
        <v>5.3068999999999997</v>
      </c>
      <c r="E171" s="2">
        <v>3</v>
      </c>
      <c r="F171" s="2">
        <v>0.15</v>
      </c>
    </row>
    <row r="172" spans="1:6" x14ac:dyDescent="0.25">
      <c r="A172" s="3" t="s">
        <v>109</v>
      </c>
      <c r="B172" s="3">
        <v>1</v>
      </c>
      <c r="C172" s="3">
        <v>3</v>
      </c>
      <c r="D172" s="2">
        <v>1.643</v>
      </c>
      <c r="E172" s="2">
        <v>3</v>
      </c>
      <c r="F172" s="2">
        <v>0.65</v>
      </c>
    </row>
    <row r="173" spans="1:6" x14ac:dyDescent="0.25">
      <c r="A173" s="3" t="s">
        <v>109</v>
      </c>
      <c r="B173" s="3">
        <v>1</v>
      </c>
      <c r="C173" s="3">
        <v>4</v>
      </c>
      <c r="D173" s="2">
        <v>6.3376000000000001</v>
      </c>
      <c r="E173" s="2">
        <v>3</v>
      </c>
      <c r="F173" s="2">
        <v>9.6000000000000002E-2</v>
      </c>
    </row>
    <row r="174" spans="1:6" x14ac:dyDescent="0.25">
      <c r="A174" s="3" t="s">
        <v>109</v>
      </c>
      <c r="B174" s="3">
        <v>2</v>
      </c>
      <c r="C174" s="3">
        <v>3</v>
      </c>
      <c r="D174" s="2">
        <v>4.6494</v>
      </c>
      <c r="E174" s="2">
        <v>3</v>
      </c>
      <c r="F174" s="2">
        <v>0.2</v>
      </c>
    </row>
    <row r="175" spans="1:6" x14ac:dyDescent="0.25">
      <c r="A175" s="3" t="s">
        <v>109</v>
      </c>
      <c r="B175" s="3">
        <v>2</v>
      </c>
      <c r="C175" s="3">
        <v>4</v>
      </c>
      <c r="D175" s="2">
        <v>4.0838999999999999</v>
      </c>
      <c r="E175" s="2">
        <v>3</v>
      </c>
      <c r="F175" s="2">
        <v>0.25</v>
      </c>
    </row>
    <row r="176" spans="1:6" x14ac:dyDescent="0.25">
      <c r="A176" s="3" t="s">
        <v>109</v>
      </c>
      <c r="B176" s="3">
        <v>3</v>
      </c>
      <c r="C176" s="3">
        <v>4</v>
      </c>
      <c r="D176" s="2">
        <v>3.2925</v>
      </c>
      <c r="E176" s="2">
        <v>3</v>
      </c>
      <c r="F176" s="2">
        <v>0.35</v>
      </c>
    </row>
    <row r="178" spans="1:9" ht="18.75" x14ac:dyDescent="0.25">
      <c r="A178" s="1" t="s">
        <v>110</v>
      </c>
    </row>
    <row r="180" spans="1:9" x14ac:dyDescent="0.25">
      <c r="A180" s="2"/>
      <c r="B180" s="3" t="s">
        <v>42</v>
      </c>
      <c r="C180" s="3" t="s">
        <v>104</v>
      </c>
      <c r="D180" s="3" t="s">
        <v>43</v>
      </c>
      <c r="E180" s="3" t="s">
        <v>104</v>
      </c>
      <c r="F180" s="3" t="s">
        <v>44</v>
      </c>
      <c r="G180" s="3" t="s">
        <v>104</v>
      </c>
      <c r="H180" s="3" t="s">
        <v>45</v>
      </c>
      <c r="I180" s="3" t="s">
        <v>104</v>
      </c>
    </row>
    <row r="181" spans="1:9" x14ac:dyDescent="0.25">
      <c r="A181" s="3" t="s">
        <v>111</v>
      </c>
      <c r="B181" s="2">
        <v>0.56469999999999998</v>
      </c>
      <c r="C181" s="2">
        <v>2.0400000000000001E-2</v>
      </c>
      <c r="D181" s="2">
        <v>0.24149999999999999</v>
      </c>
      <c r="E181" s="2">
        <v>1.7000000000000001E-2</v>
      </c>
      <c r="F181" s="2">
        <v>0.1444</v>
      </c>
      <c r="G181" s="2">
        <v>1.7299999999999999E-2</v>
      </c>
      <c r="H181" s="2">
        <v>4.9399999999999999E-2</v>
      </c>
      <c r="I181" s="2">
        <v>8.8000000000000005E-3</v>
      </c>
    </row>
    <row r="182" spans="1:9" x14ac:dyDescent="0.25">
      <c r="A182" s="3" t="s">
        <v>106</v>
      </c>
      <c r="B182" s="2"/>
      <c r="C182" s="2"/>
      <c r="D182" s="2"/>
      <c r="E182" s="2"/>
      <c r="F182" s="2"/>
      <c r="G182" s="2"/>
      <c r="H182" s="2"/>
      <c r="I182" s="2"/>
    </row>
    <row r="183" spans="1:9" x14ac:dyDescent="0.25">
      <c r="A183" s="3" t="s">
        <v>159</v>
      </c>
      <c r="B183" s="2"/>
      <c r="C183" s="2"/>
      <c r="D183" s="2"/>
      <c r="E183" s="2"/>
      <c r="F183" s="2"/>
      <c r="G183" s="2"/>
      <c r="H183" s="2"/>
      <c r="I183" s="2"/>
    </row>
    <row r="184" spans="1:9" x14ac:dyDescent="0.25">
      <c r="A184" s="3" t="s">
        <v>161</v>
      </c>
      <c r="B184" s="2">
        <v>0.64970000000000006</v>
      </c>
      <c r="C184" s="2" t="s">
        <v>11</v>
      </c>
      <c r="D184" s="2">
        <v>0.61499999999999999</v>
      </c>
      <c r="E184" s="2" t="s">
        <v>11</v>
      </c>
      <c r="F184" s="2">
        <v>0.59760000000000002</v>
      </c>
      <c r="G184" s="2" t="s">
        <v>11</v>
      </c>
      <c r="H184" s="2">
        <v>0.57889999999999997</v>
      </c>
      <c r="I184" s="2" t="s">
        <v>11</v>
      </c>
    </row>
    <row r="185" spans="1:9" x14ac:dyDescent="0.25">
      <c r="A185" s="3" t="s">
        <v>162</v>
      </c>
      <c r="B185" s="2">
        <v>0.26469999999999999</v>
      </c>
      <c r="C185" s="2" t="s">
        <v>11</v>
      </c>
      <c r="D185" s="2">
        <v>0.25419999999999998</v>
      </c>
      <c r="E185" s="2" t="s">
        <v>11</v>
      </c>
      <c r="F185" s="2">
        <v>0.34</v>
      </c>
      <c r="G185" s="2" t="s">
        <v>11</v>
      </c>
      <c r="H185" s="2">
        <v>0.32850000000000001</v>
      </c>
      <c r="I185" s="2" t="s">
        <v>11</v>
      </c>
    </row>
    <row r="186" spans="1:9" x14ac:dyDescent="0.25">
      <c r="A186" s="3" t="s">
        <v>163</v>
      </c>
      <c r="B186" s="2">
        <v>7.2800000000000004E-2</v>
      </c>
      <c r="C186" s="2" t="s">
        <v>11</v>
      </c>
      <c r="D186" s="2">
        <v>9.9699999999999997E-2</v>
      </c>
      <c r="E186" s="2" t="s">
        <v>11</v>
      </c>
      <c r="F186" s="2">
        <v>4.99E-2</v>
      </c>
      <c r="G186" s="2" t="s">
        <v>11</v>
      </c>
      <c r="H186" s="2">
        <v>4.5999999999999999E-2</v>
      </c>
      <c r="I186" s="2" t="s">
        <v>11</v>
      </c>
    </row>
    <row r="187" spans="1:9" x14ac:dyDescent="0.25">
      <c r="A187" s="3" t="s">
        <v>164</v>
      </c>
      <c r="B187" s="2">
        <v>1.2699999999999999E-2</v>
      </c>
      <c r="C187" s="2" t="s">
        <v>11</v>
      </c>
      <c r="D187" s="2">
        <v>3.1099999999999999E-2</v>
      </c>
      <c r="E187" s="2" t="s">
        <v>11</v>
      </c>
      <c r="F187" s="2">
        <v>1.24E-2</v>
      </c>
      <c r="G187" s="2" t="s">
        <v>11</v>
      </c>
      <c r="H187" s="2">
        <v>4.65E-2</v>
      </c>
      <c r="I187" s="2" t="s">
        <v>11</v>
      </c>
    </row>
    <row r="189" spans="1:9" ht="18.75" x14ac:dyDescent="0.25">
      <c r="A189" s="1" t="s">
        <v>112</v>
      </c>
    </row>
    <row r="191" spans="1:9" x14ac:dyDescent="0.25">
      <c r="A191" s="2"/>
      <c r="B191" s="3" t="s">
        <v>42</v>
      </c>
      <c r="C191" s="3" t="s">
        <v>43</v>
      </c>
      <c r="D191" s="3" t="s">
        <v>44</v>
      </c>
      <c r="E191" s="3" t="s">
        <v>45</v>
      </c>
    </row>
    <row r="192" spans="1:9" x14ac:dyDescent="0.25">
      <c r="A192" s="3" t="s">
        <v>113</v>
      </c>
      <c r="B192" s="2">
        <v>0.56469999999999998</v>
      </c>
      <c r="C192" s="2">
        <v>0.24149999999999999</v>
      </c>
      <c r="D192" s="2">
        <v>0.1444</v>
      </c>
      <c r="E192" s="2">
        <v>4.9399999999999999E-2</v>
      </c>
    </row>
    <row r="193" spans="1:9" x14ac:dyDescent="0.25">
      <c r="A193" s="3" t="s">
        <v>106</v>
      </c>
      <c r="B193" s="2"/>
      <c r="C193" s="2"/>
      <c r="D193" s="2"/>
      <c r="E193" s="2"/>
    </row>
    <row r="194" spans="1:9" x14ac:dyDescent="0.25">
      <c r="A194" s="3" t="s">
        <v>159</v>
      </c>
      <c r="B194" s="2"/>
      <c r="C194" s="2"/>
      <c r="D194" s="2"/>
      <c r="E194" s="2"/>
    </row>
    <row r="195" spans="1:9" x14ac:dyDescent="0.25">
      <c r="A195" s="3" t="s">
        <v>161</v>
      </c>
      <c r="B195" s="2">
        <v>0.58209999999999995</v>
      </c>
      <c r="C195" s="2">
        <v>0.2356</v>
      </c>
      <c r="D195" s="2">
        <v>0.13689999999999999</v>
      </c>
      <c r="E195" s="2">
        <v>4.5400000000000003E-2</v>
      </c>
    </row>
    <row r="196" spans="1:9" x14ac:dyDescent="0.25">
      <c r="A196" s="3" t="s">
        <v>162</v>
      </c>
      <c r="B196" s="2">
        <v>0.54120000000000001</v>
      </c>
      <c r="C196" s="2">
        <v>0.2223</v>
      </c>
      <c r="D196" s="2">
        <v>0.17780000000000001</v>
      </c>
      <c r="E196" s="2">
        <v>5.8700000000000002E-2</v>
      </c>
    </row>
    <row r="197" spans="1:9" x14ac:dyDescent="0.25">
      <c r="A197" s="3" t="s">
        <v>163</v>
      </c>
      <c r="B197" s="2">
        <v>0.55059999999999998</v>
      </c>
      <c r="C197" s="2">
        <v>0.32229999999999998</v>
      </c>
      <c r="D197" s="2">
        <v>9.6600000000000005E-2</v>
      </c>
      <c r="E197" s="2">
        <v>3.04E-2</v>
      </c>
    </row>
    <row r="198" spans="1:9" x14ac:dyDescent="0.25">
      <c r="A198" s="3" t="s">
        <v>164</v>
      </c>
      <c r="B198" s="2">
        <v>0.38219999999999998</v>
      </c>
      <c r="C198" s="2">
        <v>0.39989999999999998</v>
      </c>
      <c r="D198" s="2">
        <v>9.5699999999999993E-2</v>
      </c>
      <c r="E198" s="2">
        <v>0.12230000000000001</v>
      </c>
    </row>
    <row r="200" spans="1:9" ht="18.75" x14ac:dyDescent="0.25">
      <c r="A200" s="1" t="s">
        <v>114</v>
      </c>
    </row>
    <row r="202" spans="1:9" x14ac:dyDescent="0.25">
      <c r="A202" s="2"/>
      <c r="B202" s="24" t="s">
        <v>109</v>
      </c>
      <c r="C202" s="25"/>
      <c r="D202" s="25"/>
      <c r="E202" s="25"/>
      <c r="F202" s="25"/>
      <c r="G202" s="25"/>
      <c r="H202" s="25"/>
      <c r="I202" s="26"/>
    </row>
    <row r="203" spans="1:9" x14ac:dyDescent="0.25">
      <c r="A203" s="3" t="s">
        <v>159</v>
      </c>
      <c r="B203" s="3">
        <v>1</v>
      </c>
      <c r="C203" s="3" t="s">
        <v>104</v>
      </c>
      <c r="D203" s="3">
        <v>2</v>
      </c>
      <c r="E203" s="3" t="s">
        <v>104</v>
      </c>
      <c r="F203" s="3">
        <v>3</v>
      </c>
      <c r="G203" s="3" t="s">
        <v>104</v>
      </c>
      <c r="H203" s="3">
        <v>4</v>
      </c>
      <c r="I203" s="3" t="s">
        <v>104</v>
      </c>
    </row>
    <row r="204" spans="1:9" x14ac:dyDescent="0.25">
      <c r="A204" s="3" t="s">
        <v>161</v>
      </c>
      <c r="B204" s="2">
        <v>0.58209999999999995</v>
      </c>
      <c r="C204" s="2">
        <v>2.76E-2</v>
      </c>
      <c r="D204" s="2">
        <v>0.2356</v>
      </c>
      <c r="E204" s="2">
        <v>2.3E-2</v>
      </c>
      <c r="F204" s="2">
        <v>0.13689999999999999</v>
      </c>
      <c r="G204" s="2">
        <v>2.2499999999999999E-2</v>
      </c>
      <c r="H204" s="2">
        <v>4.5400000000000003E-2</v>
      </c>
      <c r="I204" s="2">
        <v>1.11E-2</v>
      </c>
    </row>
    <row r="205" spans="1:9" x14ac:dyDescent="0.25">
      <c r="A205" s="3" t="s">
        <v>162</v>
      </c>
      <c r="B205" s="2">
        <v>0.54120000000000001</v>
      </c>
      <c r="C205" s="2">
        <v>3.6799999999999999E-2</v>
      </c>
      <c r="D205" s="2">
        <v>0.2223</v>
      </c>
      <c r="E205" s="2">
        <v>2.93E-2</v>
      </c>
      <c r="F205" s="2">
        <v>0.17780000000000001</v>
      </c>
      <c r="G205" s="2">
        <v>3.4200000000000001E-2</v>
      </c>
      <c r="H205" s="2">
        <v>5.8700000000000002E-2</v>
      </c>
      <c r="I205" s="2">
        <v>1.8200000000000001E-2</v>
      </c>
    </row>
    <row r="206" spans="1:9" x14ac:dyDescent="0.25">
      <c r="A206" s="3" t="s">
        <v>163</v>
      </c>
      <c r="B206" s="2">
        <v>0.55059999999999998</v>
      </c>
      <c r="C206" s="2">
        <v>6.3399999999999998E-2</v>
      </c>
      <c r="D206" s="2">
        <v>0.32229999999999998</v>
      </c>
      <c r="E206" s="2">
        <v>5.16E-2</v>
      </c>
      <c r="F206" s="2">
        <v>9.6600000000000005E-2</v>
      </c>
      <c r="G206" s="2">
        <v>4.8599999999999997E-2</v>
      </c>
      <c r="H206" s="2">
        <v>3.04E-2</v>
      </c>
      <c r="I206" s="2">
        <v>1.17E-2</v>
      </c>
    </row>
    <row r="207" spans="1:9" x14ac:dyDescent="0.25">
      <c r="A207" s="3" t="s">
        <v>164</v>
      </c>
      <c r="B207" s="2">
        <v>0.38219999999999998</v>
      </c>
      <c r="C207" s="2">
        <v>8.3099999999999993E-2</v>
      </c>
      <c r="D207" s="2">
        <v>0.39989999999999998</v>
      </c>
      <c r="E207" s="2">
        <v>0.11459999999999999</v>
      </c>
      <c r="F207" s="2">
        <v>9.5699999999999993E-2</v>
      </c>
      <c r="G207" s="2">
        <v>4.2200000000000001E-2</v>
      </c>
      <c r="H207" s="2">
        <v>0.12230000000000001</v>
      </c>
      <c r="I207" s="2">
        <v>6.4399999999999999E-2</v>
      </c>
    </row>
    <row r="208" spans="1:9" x14ac:dyDescent="0.25">
      <c r="A208" s="27"/>
      <c r="B208" s="28"/>
      <c r="C208" s="28"/>
      <c r="D208" s="28"/>
      <c r="E208" s="28"/>
      <c r="F208" s="28"/>
      <c r="G208" s="28"/>
      <c r="H208" s="28"/>
      <c r="I208" s="29"/>
    </row>
    <row r="209" spans="1:9" x14ac:dyDescent="0.25">
      <c r="A209" s="2"/>
      <c r="B209" s="24" t="s">
        <v>115</v>
      </c>
      <c r="C209" s="25"/>
      <c r="D209" s="25"/>
      <c r="E209" s="25"/>
      <c r="F209" s="25"/>
      <c r="G209" s="25"/>
      <c r="H209" s="25"/>
      <c r="I209" s="26"/>
    </row>
    <row r="210" spans="1:9" x14ac:dyDescent="0.25">
      <c r="A210" s="3" t="s">
        <v>109</v>
      </c>
      <c r="B210" s="3" t="s">
        <v>87</v>
      </c>
      <c r="C210" s="3" t="s">
        <v>104</v>
      </c>
      <c r="D210" s="3" t="s">
        <v>89</v>
      </c>
      <c r="E210" s="3" t="s">
        <v>104</v>
      </c>
      <c r="F210" s="3" t="s">
        <v>90</v>
      </c>
      <c r="G210" s="3" t="s">
        <v>104</v>
      </c>
      <c r="H210" s="3" t="s">
        <v>91</v>
      </c>
      <c r="I210" s="3" t="s">
        <v>104</v>
      </c>
    </row>
    <row r="211" spans="1:9" x14ac:dyDescent="0.25">
      <c r="A211" s="3">
        <v>1</v>
      </c>
      <c r="B211" s="2">
        <v>0.88849999999999996</v>
      </c>
      <c r="C211" s="2" t="s">
        <v>11</v>
      </c>
      <c r="D211" s="2">
        <v>4.9000000000000002E-2</v>
      </c>
      <c r="E211" s="2" t="s">
        <v>11</v>
      </c>
      <c r="F211" s="2">
        <v>5.8200000000000002E-2</v>
      </c>
      <c r="G211" s="2" t="s">
        <v>11</v>
      </c>
      <c r="H211" s="2">
        <v>4.3E-3</v>
      </c>
      <c r="I211" s="2" t="s">
        <v>11</v>
      </c>
    </row>
    <row r="212" spans="1:9" x14ac:dyDescent="0.25">
      <c r="A212" s="3">
        <v>2</v>
      </c>
      <c r="B212" s="2">
        <v>0.1145</v>
      </c>
      <c r="C212" s="2" t="s">
        <v>11</v>
      </c>
      <c r="D212" s="2">
        <v>0.82479999999999998</v>
      </c>
      <c r="E212" s="2" t="s">
        <v>11</v>
      </c>
      <c r="F212" s="2">
        <v>4.9700000000000001E-2</v>
      </c>
      <c r="G212" s="2" t="s">
        <v>11</v>
      </c>
      <c r="H212" s="2">
        <v>1.0999999999999999E-2</v>
      </c>
      <c r="I212" s="2" t="s">
        <v>11</v>
      </c>
    </row>
    <row r="213" spans="1:9" x14ac:dyDescent="0.25">
      <c r="A213" s="3">
        <v>3</v>
      </c>
      <c r="B213" s="2">
        <v>0.2276</v>
      </c>
      <c r="C213" s="2" t="s">
        <v>11</v>
      </c>
      <c r="D213" s="2">
        <v>8.3199999999999996E-2</v>
      </c>
      <c r="E213" s="2" t="s">
        <v>11</v>
      </c>
      <c r="F213" s="2">
        <v>0.68710000000000004</v>
      </c>
      <c r="G213" s="2" t="s">
        <v>11</v>
      </c>
      <c r="H213" s="2">
        <v>2.2000000000000001E-3</v>
      </c>
      <c r="I213" s="2" t="s">
        <v>11</v>
      </c>
    </row>
    <row r="214" spans="1:9" x14ac:dyDescent="0.25">
      <c r="A214" s="3">
        <v>4</v>
      </c>
      <c r="B214" s="2">
        <v>4.9000000000000002E-2</v>
      </c>
      <c r="C214" s="2" t="s">
        <v>11</v>
      </c>
      <c r="D214" s="2">
        <v>5.3800000000000001E-2</v>
      </c>
      <c r="E214" s="2" t="s">
        <v>11</v>
      </c>
      <c r="F214" s="2">
        <v>6.4000000000000003E-3</v>
      </c>
      <c r="G214" s="2" t="s">
        <v>11</v>
      </c>
      <c r="H214" s="2">
        <v>0.89080000000000004</v>
      </c>
      <c r="I214" s="2" t="s">
        <v>11</v>
      </c>
    </row>
  </sheetData>
  <mergeCells count="5">
    <mergeCell ref="A3:F3"/>
    <mergeCell ref="B69:F69"/>
    <mergeCell ref="B202:I202"/>
    <mergeCell ref="A208:I208"/>
    <mergeCell ref="B209:I209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050"/>
  <sheetViews>
    <sheetView topLeftCell="A217" workbookViewId="0">
      <selection activeCell="B220" sqref="B220"/>
    </sheetView>
  </sheetViews>
  <sheetFormatPr defaultRowHeight="15" x14ac:dyDescent="0.25"/>
  <cols>
    <col min="1" max="1" width="75.85546875" customWidth="1"/>
    <col min="2" max="2" width="12.5703125" bestFit="1" customWidth="1"/>
    <col min="3" max="3" width="9.5703125" bestFit="1" customWidth="1"/>
  </cols>
  <sheetData>
    <row r="1" spans="1:6" ht="18.75" x14ac:dyDescent="0.25">
      <c r="A1" s="1" t="s">
        <v>138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13272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12.761900000000001</v>
      </c>
      <c r="C7" s="2"/>
      <c r="D7" s="2"/>
      <c r="E7" s="2"/>
      <c r="F7" s="2"/>
    </row>
    <row r="8" spans="1:6" x14ac:dyDescent="0.25">
      <c r="A8" s="3" t="s">
        <v>4</v>
      </c>
      <c r="B8" s="2">
        <v>12.761900000000001</v>
      </c>
      <c r="C8" s="2"/>
      <c r="D8" s="2"/>
      <c r="E8" s="2"/>
      <c r="F8" s="2"/>
    </row>
    <row r="9" spans="1:6" x14ac:dyDescent="0.25">
      <c r="A9" s="3" t="s">
        <v>5</v>
      </c>
      <c r="B9" s="2">
        <v>160828</v>
      </c>
      <c r="C9" s="2"/>
      <c r="D9" s="2"/>
      <c r="E9" s="2"/>
      <c r="F9" s="2"/>
    </row>
    <row r="10" spans="1:6" x14ac:dyDescent="0.25">
      <c r="A10" s="3" t="s">
        <v>6</v>
      </c>
      <c r="B10" s="2">
        <v>160828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360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2718.462</v>
      </c>
      <c r="C14" s="4" t="s">
        <v>139</v>
      </c>
      <c r="D14" s="2"/>
      <c r="E14" s="2"/>
      <c r="F14" s="2"/>
    </row>
    <row r="15" spans="1:6" x14ac:dyDescent="0.25">
      <c r="A15" s="3" t="s">
        <v>12</v>
      </c>
      <c r="B15" s="2">
        <v>3199.08</v>
      </c>
      <c r="C15" s="4" t="s">
        <v>140</v>
      </c>
      <c r="D15" s="2"/>
      <c r="E15" s="2"/>
      <c r="F15" s="2"/>
    </row>
    <row r="16" spans="1:6" x14ac:dyDescent="0.25">
      <c r="A16" s="3" t="s">
        <v>13</v>
      </c>
      <c r="B16" s="2">
        <v>2921.0554999999999</v>
      </c>
      <c r="C16" s="4" t="s">
        <v>141</v>
      </c>
      <c r="D16" s="2"/>
      <c r="E16" s="2"/>
      <c r="F16" s="2"/>
    </row>
    <row r="17" spans="1:6" x14ac:dyDescent="0.25">
      <c r="A17" s="3" t="s">
        <v>14</v>
      </c>
      <c r="B17" s="2">
        <v>-699.16629999999998</v>
      </c>
      <c r="C17" s="2"/>
      <c r="D17" s="2"/>
      <c r="E17" s="2"/>
      <c r="F17" s="2"/>
    </row>
    <row r="18" spans="1:6" x14ac:dyDescent="0.25">
      <c r="A18" s="3" t="s">
        <v>15</v>
      </c>
      <c r="B18" s="2">
        <v>1998.462</v>
      </c>
      <c r="C18" s="2"/>
      <c r="D18" s="2"/>
      <c r="E18" s="2"/>
      <c r="F18" s="2"/>
    </row>
    <row r="19" spans="1:6" x14ac:dyDescent="0.25">
      <c r="A19" s="3" t="s">
        <v>16</v>
      </c>
      <c r="B19" s="2">
        <v>1638.462</v>
      </c>
      <c r="C19" s="2"/>
      <c r="D19" s="2"/>
      <c r="E19" s="2"/>
      <c r="F19" s="2"/>
    </row>
    <row r="20" spans="1:6" x14ac:dyDescent="0.25">
      <c r="A20" s="3" t="s">
        <v>17</v>
      </c>
      <c r="B20" s="2">
        <v>-1059.1663000000001</v>
      </c>
      <c r="C20" s="2"/>
      <c r="D20" s="2"/>
      <c r="E20" s="2"/>
      <c r="F20" s="2"/>
    </row>
    <row r="21" spans="1:6" x14ac:dyDescent="0.25">
      <c r="A21" s="3" t="s">
        <v>18</v>
      </c>
      <c r="B21" s="2">
        <v>444.87880000000001</v>
      </c>
      <c r="C21" s="2"/>
      <c r="D21" s="2"/>
      <c r="E21" s="2"/>
      <c r="F21" s="2"/>
    </row>
    <row r="22" spans="1:6" x14ac:dyDescent="0.25">
      <c r="A22" s="3" t="s">
        <v>19</v>
      </c>
      <c r="B22" s="2">
        <v>0.15029999999999999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-14491.094300000001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-14491.094300000001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29039.149099999999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28994.188699999999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29000.188699999999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29045.149099999999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29020.081699999999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0.43580000000000002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5.0000000000000001E-3</v>
      </c>
      <c r="C38" s="2"/>
      <c r="D38" s="2"/>
      <c r="E38" s="2"/>
      <c r="F38" s="2"/>
    </row>
    <row r="39" spans="1:6" x14ac:dyDescent="0.25">
      <c r="A39" s="3" t="s">
        <v>33</v>
      </c>
      <c r="B39" s="2">
        <v>4.0000000000000001E-3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-28939.571400000001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14448.477000000001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57879.142699999997</v>
      </c>
      <c r="C42" s="2"/>
      <c r="D42" s="2"/>
      <c r="E42" s="2"/>
      <c r="F42" s="2"/>
    </row>
    <row r="43" spans="1:6" x14ac:dyDescent="0.25">
      <c r="A43" s="3" t="s">
        <v>37</v>
      </c>
      <c r="B43" s="2">
        <v>58011.063699999999</v>
      </c>
      <c r="C43" s="2"/>
      <c r="D43" s="2"/>
      <c r="E43" s="2"/>
      <c r="F43" s="2"/>
    </row>
    <row r="44" spans="1:6" x14ac:dyDescent="0.25">
      <c r="A44" s="3" t="s">
        <v>38</v>
      </c>
      <c r="B44" s="2">
        <v>57936.103199999998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7487.8267999999998</v>
      </c>
      <c r="C48" s="2">
        <v>0</v>
      </c>
      <c r="D48" s="2">
        <v>0</v>
      </c>
      <c r="E48" s="2">
        <v>0</v>
      </c>
      <c r="F48" s="2">
        <v>7487.8267999999998</v>
      </c>
    </row>
    <row r="49" spans="1:6" x14ac:dyDescent="0.25">
      <c r="A49" s="3" t="s">
        <v>43</v>
      </c>
      <c r="B49" s="2">
        <v>3211.0967000000001</v>
      </c>
      <c r="C49" s="2">
        <v>0</v>
      </c>
      <c r="D49" s="2">
        <v>0</v>
      </c>
      <c r="E49" s="2">
        <v>0</v>
      </c>
      <c r="F49" s="2">
        <v>3211.0967000000001</v>
      </c>
    </row>
    <row r="50" spans="1:6" x14ac:dyDescent="0.25">
      <c r="A50" s="3" t="s">
        <v>44</v>
      </c>
      <c r="B50" s="2">
        <v>1920.4697000000001</v>
      </c>
      <c r="C50" s="2">
        <v>0</v>
      </c>
      <c r="D50" s="2">
        <v>0</v>
      </c>
      <c r="E50" s="2">
        <v>0</v>
      </c>
      <c r="F50" s="2">
        <v>1920.4697000000001</v>
      </c>
    </row>
    <row r="51" spans="1:6" x14ac:dyDescent="0.25">
      <c r="A51" s="3" t="s">
        <v>45</v>
      </c>
      <c r="B51" s="2">
        <v>652.60680000000002</v>
      </c>
      <c r="C51" s="2">
        <v>0</v>
      </c>
      <c r="D51" s="2">
        <v>0</v>
      </c>
      <c r="E51" s="2">
        <v>0</v>
      </c>
      <c r="F51" s="2">
        <v>652.60680000000002</v>
      </c>
    </row>
    <row r="52" spans="1:6" x14ac:dyDescent="0.25">
      <c r="A52" s="3" t="s">
        <v>46</v>
      </c>
      <c r="B52" s="2">
        <v>13272</v>
      </c>
      <c r="C52" s="2">
        <v>0</v>
      </c>
      <c r="D52" s="2">
        <v>0</v>
      </c>
      <c r="E52" s="2">
        <v>0</v>
      </c>
      <c r="F52" s="2">
        <v>13272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4240.7435999999998</v>
      </c>
      <c r="C56" s="2">
        <v>1811.6176</v>
      </c>
      <c r="D56" s="2">
        <v>1067.797</v>
      </c>
      <c r="E56" s="2">
        <v>367.66849999999999</v>
      </c>
      <c r="F56" s="2">
        <v>7487.8267999999998</v>
      </c>
    </row>
    <row r="57" spans="1:6" x14ac:dyDescent="0.25">
      <c r="A57" s="3" t="s">
        <v>43</v>
      </c>
      <c r="B57" s="2">
        <v>1811.6176</v>
      </c>
      <c r="C57" s="2">
        <v>776.98050000000001</v>
      </c>
      <c r="D57" s="2">
        <v>464.58600000000001</v>
      </c>
      <c r="E57" s="2">
        <v>157.9126</v>
      </c>
      <c r="F57" s="2">
        <v>3211.0967000000001</v>
      </c>
    </row>
    <row r="58" spans="1:6" x14ac:dyDescent="0.25">
      <c r="A58" s="3" t="s">
        <v>44</v>
      </c>
      <c r="B58" s="2">
        <v>1067.797</v>
      </c>
      <c r="C58" s="2">
        <v>464.58600000000001</v>
      </c>
      <c r="D58" s="2">
        <v>293.17129999999997</v>
      </c>
      <c r="E58" s="2">
        <v>94.915400000000005</v>
      </c>
      <c r="F58" s="2">
        <v>1920.4697000000001</v>
      </c>
    </row>
    <row r="59" spans="1:6" x14ac:dyDescent="0.25">
      <c r="A59" s="3" t="s">
        <v>45</v>
      </c>
      <c r="B59" s="2">
        <v>367.66849999999999</v>
      </c>
      <c r="C59" s="2">
        <v>157.9126</v>
      </c>
      <c r="D59" s="2">
        <v>94.915400000000005</v>
      </c>
      <c r="E59" s="2">
        <v>32.110399999999998</v>
      </c>
      <c r="F59" s="2">
        <v>652.60680000000002</v>
      </c>
    </row>
    <row r="60" spans="1:6" x14ac:dyDescent="0.25">
      <c r="A60" s="3" t="s">
        <v>46</v>
      </c>
      <c r="B60" s="2">
        <v>7487.8267999999998</v>
      </c>
      <c r="C60" s="2">
        <v>3211.0967000000001</v>
      </c>
      <c r="D60" s="2">
        <v>1920.4697000000001</v>
      </c>
      <c r="E60" s="2">
        <v>652.60680000000002</v>
      </c>
      <c r="F60" s="2">
        <v>13272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0.43580000000000002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5.0000000000000001E-3</v>
      </c>
      <c r="C65" s="2"/>
      <c r="D65" s="2"/>
      <c r="E65" s="2"/>
      <c r="F65" s="2"/>
    </row>
    <row r="66" spans="1:6" x14ac:dyDescent="0.25">
      <c r="A66" s="3" t="s">
        <v>33</v>
      </c>
      <c r="B66" s="2">
        <v>4.0000000000000001E-3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ht="45" customHeight="1" x14ac:dyDescent="0.25">
      <c r="A69" s="3" t="s">
        <v>50</v>
      </c>
      <c r="B69" s="27" t="s">
        <v>130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160828</v>
      </c>
      <c r="C79" s="2"/>
      <c r="D79" s="2"/>
      <c r="E79" s="2"/>
      <c r="F79" s="2"/>
    </row>
    <row r="80" spans="1:6" x14ac:dyDescent="0.25">
      <c r="A80" s="3" t="s">
        <v>60</v>
      </c>
      <c r="B80" s="2">
        <v>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13272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626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626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626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624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125</v>
      </c>
      <c r="B140" s="2" t="s">
        <v>123</v>
      </c>
      <c r="C140" s="2">
        <v>122</v>
      </c>
      <c r="D140" s="2"/>
      <c r="E140" s="2"/>
      <c r="F140" s="2"/>
    </row>
    <row r="141" spans="1:6" x14ac:dyDescent="0.25">
      <c r="A141" s="3">
        <v>1</v>
      </c>
      <c r="B141" s="2">
        <v>1</v>
      </c>
      <c r="C141" s="2">
        <v>1</v>
      </c>
      <c r="D141" s="2"/>
      <c r="E141" s="2"/>
      <c r="F141" s="2"/>
    </row>
    <row r="142" spans="1:6" x14ac:dyDescent="0.25">
      <c r="A142" s="3">
        <v>2</v>
      </c>
      <c r="B142" s="2">
        <v>2</v>
      </c>
      <c r="C142" s="2">
        <v>2</v>
      </c>
      <c r="D142" s="2"/>
      <c r="E142" s="2"/>
      <c r="F142" s="2"/>
    </row>
    <row r="143" spans="1:6" x14ac:dyDescent="0.25">
      <c r="A143" s="3">
        <v>3</v>
      </c>
      <c r="B143" s="2">
        <v>3</v>
      </c>
      <c r="C143" s="2">
        <v>3</v>
      </c>
      <c r="D143" s="2"/>
      <c r="E143" s="2"/>
      <c r="F143" s="2"/>
    </row>
    <row r="144" spans="1:6" x14ac:dyDescent="0.25">
      <c r="A144" s="3">
        <v>4</v>
      </c>
      <c r="B144" s="2">
        <v>4</v>
      </c>
      <c r="C144" s="2">
        <v>4</v>
      </c>
      <c r="D144" s="2"/>
      <c r="E144" s="2"/>
      <c r="F144" s="2"/>
    </row>
    <row r="145" spans="1:6" x14ac:dyDescent="0.25">
      <c r="A145" s="3">
        <v>5</v>
      </c>
      <c r="B145" s="2">
        <v>5</v>
      </c>
      <c r="C145" s="2">
        <v>5</v>
      </c>
      <c r="D145" s="2"/>
      <c r="E145" s="2"/>
      <c r="F145" s="2"/>
    </row>
    <row r="146" spans="1:6" x14ac:dyDescent="0.25">
      <c r="A146" s="3">
        <v>6</v>
      </c>
      <c r="B146" s="2">
        <v>6</v>
      </c>
      <c r="C146" s="2">
        <v>6</v>
      </c>
      <c r="D146" s="2"/>
      <c r="E146" s="2"/>
      <c r="F146" s="2"/>
    </row>
    <row r="147" spans="1:6" x14ac:dyDescent="0.25">
      <c r="A147" s="3">
        <v>7</v>
      </c>
      <c r="B147" s="2">
        <v>7</v>
      </c>
      <c r="C147" s="2">
        <v>7</v>
      </c>
      <c r="D147" s="2"/>
      <c r="E147" s="2"/>
      <c r="F147" s="2"/>
    </row>
    <row r="148" spans="1:6" x14ac:dyDescent="0.25">
      <c r="A148" s="3">
        <v>8</v>
      </c>
      <c r="B148" s="2">
        <v>8</v>
      </c>
      <c r="C148" s="2">
        <v>8</v>
      </c>
      <c r="D148" s="2"/>
      <c r="E148" s="2"/>
      <c r="F148" s="2"/>
    </row>
    <row r="149" spans="1:6" x14ac:dyDescent="0.25">
      <c r="A149" s="3">
        <v>9</v>
      </c>
      <c r="B149" s="2">
        <v>9</v>
      </c>
      <c r="C149" s="2">
        <v>9</v>
      </c>
      <c r="D149" s="2"/>
      <c r="E149" s="2"/>
      <c r="F149" s="2"/>
    </row>
    <row r="150" spans="1:6" x14ac:dyDescent="0.25">
      <c r="A150" s="3">
        <v>10</v>
      </c>
      <c r="B150" s="2">
        <v>10</v>
      </c>
      <c r="C150" s="2">
        <v>10</v>
      </c>
      <c r="D150" s="2"/>
      <c r="E150" s="2"/>
      <c r="F150" s="2"/>
    </row>
    <row r="151" spans="1:6" x14ac:dyDescent="0.25">
      <c r="A151" s="3" t="s">
        <v>88</v>
      </c>
      <c r="B151" s="2"/>
      <c r="C151" s="2"/>
      <c r="D151" s="2"/>
      <c r="E151" s="2"/>
      <c r="F151" s="2"/>
    </row>
    <row r="152" spans="1:6" x14ac:dyDescent="0.25">
      <c r="A152" s="3">
        <v>131</v>
      </c>
      <c r="B152" s="2">
        <v>131</v>
      </c>
      <c r="C152" s="2">
        <v>131</v>
      </c>
      <c r="D152" s="2"/>
      <c r="E152" s="2"/>
      <c r="F152" s="2"/>
    </row>
    <row r="153" spans="1:6" x14ac:dyDescent="0.25">
      <c r="A153" s="3">
        <v>133</v>
      </c>
      <c r="B153" s="2">
        <v>133</v>
      </c>
      <c r="C153" s="2">
        <v>133</v>
      </c>
      <c r="D153" s="2"/>
      <c r="E153" s="2"/>
      <c r="F153" s="2"/>
    </row>
    <row r="154" spans="1:6" x14ac:dyDescent="0.25">
      <c r="A154" s="3">
        <v>135</v>
      </c>
      <c r="B154" s="2">
        <v>135</v>
      </c>
      <c r="C154" s="2">
        <v>135</v>
      </c>
      <c r="D154" s="2"/>
      <c r="E154" s="2"/>
      <c r="F154" s="2"/>
    </row>
    <row r="155" spans="1:6" x14ac:dyDescent="0.25">
      <c r="A155" s="3">
        <v>150</v>
      </c>
      <c r="B155" s="2">
        <v>150</v>
      </c>
      <c r="C155" s="2">
        <v>150</v>
      </c>
      <c r="D155" s="2"/>
      <c r="E155" s="2"/>
      <c r="F155" s="2"/>
    </row>
    <row r="156" spans="1:6" x14ac:dyDescent="0.25">
      <c r="A156" s="3">
        <v>152</v>
      </c>
      <c r="B156" s="2">
        <v>152</v>
      </c>
      <c r="C156" s="2">
        <v>152</v>
      </c>
      <c r="D156" s="2"/>
      <c r="E156" s="2"/>
      <c r="F156" s="2"/>
    </row>
    <row r="157" spans="1:6" x14ac:dyDescent="0.25">
      <c r="A157" s="3">
        <v>174</v>
      </c>
      <c r="B157" s="2">
        <v>174</v>
      </c>
      <c r="C157" s="2">
        <v>174</v>
      </c>
      <c r="D157" s="2"/>
      <c r="E157" s="2"/>
      <c r="F157" s="2"/>
    </row>
    <row r="158" spans="1:6" x14ac:dyDescent="0.25">
      <c r="A158" s="3">
        <v>180</v>
      </c>
      <c r="B158" s="2">
        <v>180</v>
      </c>
      <c r="C158" s="2">
        <v>180</v>
      </c>
      <c r="D158" s="2"/>
      <c r="E158" s="2"/>
      <c r="F158" s="2"/>
    </row>
    <row r="159" spans="1:6" x14ac:dyDescent="0.25">
      <c r="A159" s="3">
        <v>181</v>
      </c>
      <c r="B159" s="2">
        <v>181</v>
      </c>
      <c r="C159" s="2">
        <v>181</v>
      </c>
      <c r="D159" s="2"/>
      <c r="E159" s="2"/>
      <c r="F159" s="2"/>
    </row>
    <row r="160" spans="1:6" x14ac:dyDescent="0.25">
      <c r="A160" s="3">
        <v>187</v>
      </c>
      <c r="B160" s="2">
        <v>187</v>
      </c>
      <c r="C160" s="2">
        <v>187</v>
      </c>
      <c r="D160" s="2"/>
      <c r="E160" s="2"/>
      <c r="F160" s="2"/>
    </row>
    <row r="162" spans="1:16" ht="18.75" x14ac:dyDescent="0.25">
      <c r="A162" s="1" t="s">
        <v>101</v>
      </c>
    </row>
    <row r="164" spans="1:16" x14ac:dyDescent="0.25">
      <c r="A164" s="3" t="s">
        <v>102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3" t="s">
        <v>103</v>
      </c>
      <c r="B165" s="3" t="s">
        <v>42</v>
      </c>
      <c r="C165" s="3" t="s">
        <v>104</v>
      </c>
      <c r="D165" s="3" t="s">
        <v>121</v>
      </c>
      <c r="E165" s="3" t="s">
        <v>43</v>
      </c>
      <c r="F165" s="3" t="s">
        <v>104</v>
      </c>
      <c r="G165" s="3" t="s">
        <v>121</v>
      </c>
      <c r="H165" s="3" t="s">
        <v>44</v>
      </c>
      <c r="I165" s="3" t="s">
        <v>104</v>
      </c>
      <c r="J165" s="3" t="s">
        <v>121</v>
      </c>
      <c r="K165" s="3" t="s">
        <v>45</v>
      </c>
      <c r="L165" s="3" t="s">
        <v>104</v>
      </c>
      <c r="M165" s="3" t="s">
        <v>121</v>
      </c>
      <c r="N165" s="3" t="s">
        <v>105</v>
      </c>
      <c r="O165" s="3" t="s">
        <v>9</v>
      </c>
      <c r="P165" s="2"/>
    </row>
    <row r="166" spans="1:16" x14ac:dyDescent="0.25">
      <c r="A166" s="3"/>
      <c r="B166" s="2">
        <v>1.0029999999999999</v>
      </c>
      <c r="C166" s="2">
        <v>0.1137</v>
      </c>
      <c r="D166" s="2">
        <v>8.8256999999999994</v>
      </c>
      <c r="E166" s="2">
        <v>0.2409</v>
      </c>
      <c r="F166" s="2">
        <v>0.1371</v>
      </c>
      <c r="G166" s="2">
        <v>1.7571000000000001</v>
      </c>
      <c r="H166" s="2">
        <v>7.6999999999999999E-2</v>
      </c>
      <c r="I166" s="2">
        <v>0.18010000000000001</v>
      </c>
      <c r="J166" s="2">
        <v>0.42730000000000001</v>
      </c>
      <c r="K166" s="2">
        <v>-1.3209</v>
      </c>
      <c r="L166" s="2">
        <v>0.21929999999999999</v>
      </c>
      <c r="M166" s="2">
        <v>-6.0246000000000004</v>
      </c>
      <c r="N166" s="2">
        <v>83.842600000000004</v>
      </c>
      <c r="O166" s="4">
        <v>4.6000000000000002E-18</v>
      </c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3" t="s">
        <v>106</v>
      </c>
      <c r="B168" s="3" t="s">
        <v>42</v>
      </c>
      <c r="C168" s="3" t="s">
        <v>104</v>
      </c>
      <c r="D168" s="3" t="s">
        <v>121</v>
      </c>
      <c r="E168" s="3" t="s">
        <v>43</v>
      </c>
      <c r="F168" s="3" t="s">
        <v>104</v>
      </c>
      <c r="G168" s="3" t="s">
        <v>121</v>
      </c>
      <c r="H168" s="3" t="s">
        <v>44</v>
      </c>
      <c r="I168" s="3" t="s">
        <v>104</v>
      </c>
      <c r="J168" s="3" t="s">
        <v>121</v>
      </c>
      <c r="K168" s="3" t="s">
        <v>45</v>
      </c>
      <c r="L168" s="3" t="s">
        <v>104</v>
      </c>
      <c r="M168" s="3" t="s">
        <v>121</v>
      </c>
      <c r="N168" s="3" t="s">
        <v>105</v>
      </c>
      <c r="O168" s="3" t="s">
        <v>9</v>
      </c>
      <c r="P168" s="2"/>
    </row>
    <row r="169" spans="1:16" x14ac:dyDescent="0.25">
      <c r="A169" s="3" t="s">
        <v>125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>
        <v>7.0000000000000001E-3</v>
      </c>
      <c r="C170" s="2">
        <v>3.8999999999999998E-3</v>
      </c>
      <c r="D170" s="2">
        <v>1.7710999999999999</v>
      </c>
      <c r="E170" s="2">
        <v>3.5000000000000001E-3</v>
      </c>
      <c r="F170" s="2">
        <v>4.7000000000000002E-3</v>
      </c>
      <c r="G170" s="2">
        <v>0.75149999999999995</v>
      </c>
      <c r="H170" s="2">
        <v>-1.2699999999999999E-2</v>
      </c>
      <c r="I170" s="2">
        <v>6.8999999999999999E-3</v>
      </c>
      <c r="J170" s="2">
        <v>-1.8408</v>
      </c>
      <c r="K170" s="2">
        <v>2.2000000000000001E-3</v>
      </c>
      <c r="L170" s="2">
        <v>7.3000000000000001E-3</v>
      </c>
      <c r="M170" s="2">
        <v>0.2974</v>
      </c>
      <c r="N170" s="2">
        <v>4.9180000000000001</v>
      </c>
      <c r="O170" s="2">
        <v>0.18</v>
      </c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8.75" x14ac:dyDescent="0.25">
      <c r="A173" s="1" t="s">
        <v>107</v>
      </c>
    </row>
    <row r="175" spans="1:16" x14ac:dyDescent="0.25">
      <c r="A175" s="3" t="s">
        <v>102</v>
      </c>
      <c r="B175" s="3"/>
      <c r="C175" s="3"/>
      <c r="D175" s="3" t="s">
        <v>105</v>
      </c>
      <c r="E175" s="3" t="s">
        <v>108</v>
      </c>
      <c r="F175" s="3" t="s">
        <v>9</v>
      </c>
    </row>
    <row r="176" spans="1:16" x14ac:dyDescent="0.25">
      <c r="A176" s="3" t="s">
        <v>103</v>
      </c>
      <c r="B176" s="2"/>
      <c r="C176" s="2"/>
      <c r="D176" s="2"/>
      <c r="E176" s="2"/>
      <c r="F176" s="2"/>
    </row>
    <row r="177" spans="1:6" x14ac:dyDescent="0.25">
      <c r="A177" s="3" t="s">
        <v>109</v>
      </c>
      <c r="B177" s="3">
        <v>1</v>
      </c>
      <c r="C177" s="3">
        <v>2</v>
      </c>
      <c r="D177" s="2">
        <v>23.1403</v>
      </c>
      <c r="E177" s="2">
        <v>1</v>
      </c>
      <c r="F177" s="4">
        <v>1.5E-6</v>
      </c>
    </row>
    <row r="178" spans="1:6" x14ac:dyDescent="0.25">
      <c r="A178" s="3" t="s">
        <v>109</v>
      </c>
      <c r="B178" s="3">
        <v>1</v>
      </c>
      <c r="C178" s="3">
        <v>3</v>
      </c>
      <c r="D178" s="2">
        <v>15.8217</v>
      </c>
      <c r="E178" s="2">
        <v>1</v>
      </c>
      <c r="F178" s="4">
        <v>6.9999999999999994E-5</v>
      </c>
    </row>
    <row r="179" spans="1:6" x14ac:dyDescent="0.25">
      <c r="A179" s="3" t="s">
        <v>109</v>
      </c>
      <c r="B179" s="3">
        <v>1</v>
      </c>
      <c r="C179" s="3">
        <v>4</v>
      </c>
      <c r="D179" s="2">
        <v>63.845700000000001</v>
      </c>
      <c r="E179" s="2">
        <v>1</v>
      </c>
      <c r="F179" s="4">
        <v>1.3E-15</v>
      </c>
    </row>
    <row r="180" spans="1:6" x14ac:dyDescent="0.25">
      <c r="A180" s="3" t="s">
        <v>109</v>
      </c>
      <c r="B180" s="3">
        <v>2</v>
      </c>
      <c r="C180" s="3">
        <v>3</v>
      </c>
      <c r="D180" s="2">
        <v>0.41289999999999999</v>
      </c>
      <c r="E180" s="2">
        <v>1</v>
      </c>
      <c r="F180" s="2">
        <v>0.52</v>
      </c>
    </row>
    <row r="181" spans="1:6" x14ac:dyDescent="0.25">
      <c r="A181" s="3" t="s">
        <v>109</v>
      </c>
      <c r="B181" s="3">
        <v>2</v>
      </c>
      <c r="C181" s="3">
        <v>4</v>
      </c>
      <c r="D181" s="2">
        <v>25.087499999999999</v>
      </c>
      <c r="E181" s="2">
        <v>1</v>
      </c>
      <c r="F181" s="4">
        <v>5.5000000000000003E-7</v>
      </c>
    </row>
    <row r="182" spans="1:6" x14ac:dyDescent="0.25">
      <c r="A182" s="3" t="s">
        <v>109</v>
      </c>
      <c r="B182" s="3">
        <v>3</v>
      </c>
      <c r="C182" s="3">
        <v>4</v>
      </c>
      <c r="D182" s="2">
        <v>15.926399999999999</v>
      </c>
      <c r="E182" s="2">
        <v>1</v>
      </c>
      <c r="F182" s="4">
        <v>6.6000000000000005E-5</v>
      </c>
    </row>
    <row r="183" spans="1:6" x14ac:dyDescent="0.25">
      <c r="A183" s="3" t="s">
        <v>125</v>
      </c>
      <c r="B183" s="2"/>
      <c r="C183" s="2"/>
      <c r="D183" s="2"/>
      <c r="E183" s="2"/>
      <c r="F183" s="2"/>
    </row>
    <row r="184" spans="1:6" x14ac:dyDescent="0.25">
      <c r="A184" s="3" t="s">
        <v>109</v>
      </c>
      <c r="B184" s="3">
        <v>1</v>
      </c>
      <c r="C184" s="3">
        <v>2</v>
      </c>
      <c r="D184" s="2">
        <v>0.43219999999999997</v>
      </c>
      <c r="E184" s="2">
        <v>1</v>
      </c>
      <c r="F184" s="2">
        <v>0.51</v>
      </c>
    </row>
    <row r="185" spans="1:6" x14ac:dyDescent="0.25">
      <c r="A185" s="3" t="s">
        <v>109</v>
      </c>
      <c r="B185" s="3">
        <v>1</v>
      </c>
      <c r="C185" s="3">
        <v>3</v>
      </c>
      <c r="D185" s="2">
        <v>4.7801</v>
      </c>
      <c r="E185" s="2">
        <v>1</v>
      </c>
      <c r="F185" s="2">
        <v>2.9000000000000001E-2</v>
      </c>
    </row>
    <row r="186" spans="1:6" x14ac:dyDescent="0.25">
      <c r="A186" s="3" t="s">
        <v>109</v>
      </c>
      <c r="B186" s="3">
        <v>1</v>
      </c>
      <c r="C186" s="3">
        <v>4</v>
      </c>
      <c r="D186" s="2">
        <v>0.25309999999999999</v>
      </c>
      <c r="E186" s="2">
        <v>1</v>
      </c>
      <c r="F186" s="2">
        <v>0.61</v>
      </c>
    </row>
    <row r="187" spans="1:6" x14ac:dyDescent="0.25">
      <c r="A187" s="3" t="s">
        <v>109</v>
      </c>
      <c r="B187" s="3">
        <v>2</v>
      </c>
      <c r="C187" s="3">
        <v>3</v>
      </c>
      <c r="D187" s="2">
        <v>2.8429000000000002</v>
      </c>
      <c r="E187" s="2">
        <v>1</v>
      </c>
      <c r="F187" s="2">
        <v>9.1999999999999998E-2</v>
      </c>
    </row>
    <row r="188" spans="1:6" x14ac:dyDescent="0.25">
      <c r="A188" s="3" t="s">
        <v>109</v>
      </c>
      <c r="B188" s="3">
        <v>2</v>
      </c>
      <c r="C188" s="3">
        <v>4</v>
      </c>
      <c r="D188" s="2">
        <v>1.7000000000000001E-2</v>
      </c>
      <c r="E188" s="2">
        <v>1</v>
      </c>
      <c r="F188" s="2">
        <v>0.9</v>
      </c>
    </row>
    <row r="189" spans="1:6" x14ac:dyDescent="0.25">
      <c r="A189" s="3" t="s">
        <v>109</v>
      </c>
      <c r="B189" s="3">
        <v>3</v>
      </c>
      <c r="C189" s="3">
        <v>4</v>
      </c>
      <c r="D189" s="2">
        <v>1.4241999999999999</v>
      </c>
      <c r="E189" s="2">
        <v>1</v>
      </c>
      <c r="F189" s="2">
        <v>0.23</v>
      </c>
    </row>
    <row r="191" spans="1:6" ht="18.75" x14ac:dyDescent="0.25">
      <c r="A191" s="1" t="s">
        <v>110</v>
      </c>
    </row>
    <row r="193" spans="1:9" x14ac:dyDescent="0.25">
      <c r="A193" s="2"/>
      <c r="B193" s="3" t="s">
        <v>42</v>
      </c>
      <c r="C193" s="3" t="s">
        <v>104</v>
      </c>
      <c r="D193" s="3" t="s">
        <v>43</v>
      </c>
      <c r="E193" s="3" t="s">
        <v>104</v>
      </c>
      <c r="F193" s="3" t="s">
        <v>44</v>
      </c>
      <c r="G193" s="3" t="s">
        <v>104</v>
      </c>
      <c r="H193" s="3" t="s">
        <v>45</v>
      </c>
      <c r="I193" s="3" t="s">
        <v>104</v>
      </c>
    </row>
    <row r="194" spans="1:9" x14ac:dyDescent="0.25">
      <c r="A194" s="3" t="s">
        <v>111</v>
      </c>
      <c r="B194" s="2">
        <v>0.56420000000000003</v>
      </c>
      <c r="C194" s="2">
        <v>2.06E-2</v>
      </c>
      <c r="D194" s="2">
        <v>0.2419</v>
      </c>
      <c r="E194" s="2">
        <v>1.7100000000000001E-2</v>
      </c>
      <c r="F194" s="2">
        <v>0.1447</v>
      </c>
      <c r="G194" s="2">
        <v>1.7399999999999999E-2</v>
      </c>
      <c r="H194" s="2">
        <v>4.9200000000000001E-2</v>
      </c>
      <c r="I194" s="2">
        <v>8.8000000000000005E-3</v>
      </c>
    </row>
    <row r="195" spans="1:9" x14ac:dyDescent="0.25">
      <c r="A195" s="3" t="s">
        <v>106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 t="s">
        <v>125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10">
        <v>43110</v>
      </c>
      <c r="B197" s="2">
        <v>0.21340000000000001</v>
      </c>
      <c r="C197" s="2" t="s">
        <v>11</v>
      </c>
      <c r="D197" s="2">
        <v>0.2271</v>
      </c>
      <c r="E197" s="2" t="s">
        <v>11</v>
      </c>
      <c r="F197" s="2">
        <v>0.29060000000000002</v>
      </c>
      <c r="G197" s="2" t="s">
        <v>11</v>
      </c>
      <c r="H197" s="2">
        <v>0.2324</v>
      </c>
      <c r="I197" s="2" t="s">
        <v>11</v>
      </c>
    </row>
    <row r="198" spans="1:9" x14ac:dyDescent="0.25">
      <c r="A198" s="10">
        <v>43420</v>
      </c>
      <c r="B198" s="2">
        <v>0.1825</v>
      </c>
      <c r="C198" s="2" t="s">
        <v>11</v>
      </c>
      <c r="D198" s="2">
        <v>0.1895</v>
      </c>
      <c r="E198" s="2" t="s">
        <v>11</v>
      </c>
      <c r="F198" s="2">
        <v>0.21590000000000001</v>
      </c>
      <c r="G198" s="2" t="s">
        <v>11</v>
      </c>
      <c r="H198" s="2">
        <v>0.192</v>
      </c>
      <c r="I198" s="2" t="s">
        <v>11</v>
      </c>
    </row>
    <row r="199" spans="1:9" x14ac:dyDescent="0.25">
      <c r="A199" s="3" t="s">
        <v>126</v>
      </c>
      <c r="B199" s="2">
        <v>0.19719999999999999</v>
      </c>
      <c r="C199" s="2" t="s">
        <v>11</v>
      </c>
      <c r="D199" s="2">
        <v>0.20019999999999999</v>
      </c>
      <c r="E199" s="2" t="s">
        <v>11</v>
      </c>
      <c r="F199" s="2">
        <v>0.2054</v>
      </c>
      <c r="G199" s="2" t="s">
        <v>11</v>
      </c>
      <c r="H199" s="2">
        <v>0.2011</v>
      </c>
      <c r="I199" s="2" t="s">
        <v>11</v>
      </c>
    </row>
    <row r="200" spans="1:9" x14ac:dyDescent="0.25">
      <c r="A200" s="3" t="s">
        <v>127</v>
      </c>
      <c r="B200" s="2">
        <v>0.18840000000000001</v>
      </c>
      <c r="C200" s="2" t="s">
        <v>11</v>
      </c>
      <c r="D200" s="2">
        <v>0.18509999999999999</v>
      </c>
      <c r="E200" s="2" t="s">
        <v>11</v>
      </c>
      <c r="F200" s="2">
        <v>0.1638</v>
      </c>
      <c r="G200" s="2" t="s">
        <v>11</v>
      </c>
      <c r="H200" s="2">
        <v>0.1837</v>
      </c>
      <c r="I200" s="2" t="s">
        <v>11</v>
      </c>
    </row>
    <row r="201" spans="1:9" x14ac:dyDescent="0.25">
      <c r="A201" s="3" t="s">
        <v>142</v>
      </c>
      <c r="B201" s="2">
        <v>0.2185</v>
      </c>
      <c r="C201" s="2" t="s">
        <v>11</v>
      </c>
      <c r="D201" s="2">
        <v>0.19819999999999999</v>
      </c>
      <c r="E201" s="2" t="s">
        <v>11</v>
      </c>
      <c r="F201" s="2">
        <v>0.12429999999999999</v>
      </c>
      <c r="G201" s="2" t="s">
        <v>11</v>
      </c>
      <c r="H201" s="2">
        <v>0.1908</v>
      </c>
      <c r="I201" s="2" t="s">
        <v>11</v>
      </c>
    </row>
    <row r="202" spans="1:9" x14ac:dyDescent="0.25">
      <c r="A202" s="3" t="s">
        <v>124</v>
      </c>
      <c r="B202" s="2">
        <v>24.893000000000001</v>
      </c>
      <c r="C202" s="2" t="s">
        <v>11</v>
      </c>
      <c r="D202" s="2">
        <v>23.7852</v>
      </c>
      <c r="E202" s="2" t="s">
        <v>11</v>
      </c>
      <c r="F202" s="2">
        <v>19.772300000000001</v>
      </c>
      <c r="G202" s="2" t="s">
        <v>11</v>
      </c>
      <c r="H202" s="2">
        <v>23.387899999999998</v>
      </c>
      <c r="I202" s="2" t="s">
        <v>11</v>
      </c>
    </row>
    <row r="204" spans="1:9" ht="18.75" x14ac:dyDescent="0.25">
      <c r="A204" s="1" t="s">
        <v>112</v>
      </c>
    </row>
    <row r="206" spans="1:9" x14ac:dyDescent="0.25">
      <c r="A206" s="2"/>
      <c r="B206" s="3" t="s">
        <v>42</v>
      </c>
      <c r="C206" s="3" t="s">
        <v>43</v>
      </c>
      <c r="D206" s="3" t="s">
        <v>44</v>
      </c>
      <c r="E206" s="3" t="s">
        <v>45</v>
      </c>
    </row>
    <row r="207" spans="1:9" x14ac:dyDescent="0.25">
      <c r="A207" s="3" t="s">
        <v>113</v>
      </c>
      <c r="B207" s="2">
        <v>0.56420000000000003</v>
      </c>
      <c r="C207" s="2">
        <v>0.2419</v>
      </c>
      <c r="D207" s="2">
        <v>0.1447</v>
      </c>
      <c r="E207" s="2">
        <v>4.9200000000000001E-2</v>
      </c>
    </row>
    <row r="208" spans="1:9" x14ac:dyDescent="0.25">
      <c r="A208" s="3" t="s">
        <v>106</v>
      </c>
      <c r="B208" s="2"/>
      <c r="C208" s="2"/>
      <c r="D208" s="2"/>
      <c r="E208" s="2"/>
    </row>
    <row r="209" spans="1:9" x14ac:dyDescent="0.25">
      <c r="A209" s="3" t="s">
        <v>125</v>
      </c>
      <c r="B209" s="2"/>
      <c r="C209" s="2"/>
      <c r="D209" s="2"/>
      <c r="E209" s="2"/>
    </row>
    <row r="210" spans="1:9" x14ac:dyDescent="0.25">
      <c r="A210" s="10">
        <v>43110</v>
      </c>
      <c r="B210" s="2">
        <v>0.52629999999999999</v>
      </c>
      <c r="C210" s="2">
        <v>0.24010000000000001</v>
      </c>
      <c r="D210" s="2">
        <v>0.18360000000000001</v>
      </c>
      <c r="E210" s="2">
        <v>4.99E-2</v>
      </c>
    </row>
    <row r="211" spans="1:9" x14ac:dyDescent="0.25">
      <c r="A211" s="10">
        <v>43420</v>
      </c>
      <c r="B211" s="2">
        <v>0.54330000000000001</v>
      </c>
      <c r="C211" s="2">
        <v>0.2419</v>
      </c>
      <c r="D211" s="2">
        <v>0.16500000000000001</v>
      </c>
      <c r="E211" s="2">
        <v>4.9799999999999997E-2</v>
      </c>
    </row>
    <row r="212" spans="1:9" x14ac:dyDescent="0.25">
      <c r="A212" s="3" t="s">
        <v>126</v>
      </c>
      <c r="B212" s="2">
        <v>0.55820000000000003</v>
      </c>
      <c r="C212" s="2">
        <v>0.24299999999999999</v>
      </c>
      <c r="D212" s="2">
        <v>0.1492</v>
      </c>
      <c r="E212" s="2">
        <v>4.9599999999999998E-2</v>
      </c>
    </row>
    <row r="213" spans="1:9" x14ac:dyDescent="0.25">
      <c r="A213" s="3" t="s">
        <v>127</v>
      </c>
      <c r="B213" s="2">
        <v>0.57809999999999995</v>
      </c>
      <c r="C213" s="2">
        <v>0.2437</v>
      </c>
      <c r="D213" s="2">
        <v>0.12909999999999999</v>
      </c>
      <c r="E213" s="2">
        <v>4.9200000000000001E-2</v>
      </c>
    </row>
    <row r="214" spans="1:9" x14ac:dyDescent="0.25">
      <c r="A214" s="3" t="s">
        <v>142</v>
      </c>
      <c r="B214" s="2">
        <v>0.622</v>
      </c>
      <c r="C214" s="2">
        <v>0.2412</v>
      </c>
      <c r="D214" s="2">
        <v>8.9599999999999999E-2</v>
      </c>
      <c r="E214" s="2">
        <v>4.7199999999999999E-2</v>
      </c>
    </row>
    <row r="216" spans="1:9" ht="18.75" x14ac:dyDescent="0.25">
      <c r="A216" s="1" t="s">
        <v>114</v>
      </c>
    </row>
    <row r="218" spans="1:9" x14ac:dyDescent="0.25">
      <c r="A218" s="2"/>
      <c r="B218" s="24" t="s">
        <v>109</v>
      </c>
      <c r="C218" s="25"/>
      <c r="D218" s="25"/>
      <c r="E218" s="25"/>
      <c r="F218" s="25"/>
      <c r="G218" s="25"/>
      <c r="H218" s="25"/>
      <c r="I218" s="26"/>
    </row>
    <row r="219" spans="1:9" x14ac:dyDescent="0.25">
      <c r="A219" s="3" t="s">
        <v>125</v>
      </c>
      <c r="B219" s="3">
        <v>1</v>
      </c>
      <c r="C219" s="3" t="s">
        <v>104</v>
      </c>
      <c r="D219" s="3">
        <v>2</v>
      </c>
      <c r="E219" s="3" t="s">
        <v>104</v>
      </c>
      <c r="F219" s="3">
        <v>3</v>
      </c>
      <c r="G219" s="3" t="s">
        <v>104</v>
      </c>
      <c r="H219" s="3">
        <v>4</v>
      </c>
      <c r="I219" s="3" t="s">
        <v>104</v>
      </c>
    </row>
    <row r="220" spans="1:9" x14ac:dyDescent="0.25">
      <c r="A220" s="3">
        <v>1</v>
      </c>
      <c r="B220" s="2">
        <v>0.51259999999999994</v>
      </c>
      <c r="C220" s="2">
        <v>3.44E-2</v>
      </c>
      <c r="D220" s="2">
        <v>0.2384</v>
      </c>
      <c r="E220" s="2">
        <v>2.7900000000000001E-2</v>
      </c>
      <c r="F220" s="2">
        <v>0.1991</v>
      </c>
      <c r="G220" s="2">
        <v>3.5200000000000002E-2</v>
      </c>
      <c r="H220" s="2">
        <v>4.99E-2</v>
      </c>
      <c r="I220" s="2">
        <v>1.3299999999999999E-2</v>
      </c>
    </row>
    <row r="221" spans="1:9" x14ac:dyDescent="0.25">
      <c r="A221" s="3">
        <v>2</v>
      </c>
      <c r="B221" s="2">
        <v>0.5151</v>
      </c>
      <c r="C221" s="2">
        <v>3.3399999999999999E-2</v>
      </c>
      <c r="D221" s="2">
        <v>0.2387</v>
      </c>
      <c r="E221" s="2">
        <v>2.7099999999999999E-2</v>
      </c>
      <c r="F221" s="2">
        <v>0.19620000000000001</v>
      </c>
      <c r="G221" s="2">
        <v>3.3700000000000001E-2</v>
      </c>
      <c r="H221" s="2">
        <v>4.99E-2</v>
      </c>
      <c r="I221" s="2">
        <v>1.2999999999999999E-2</v>
      </c>
    </row>
    <row r="222" spans="1:9" x14ac:dyDescent="0.25">
      <c r="A222" s="3">
        <v>3</v>
      </c>
      <c r="B222" s="2">
        <v>0.51770000000000005</v>
      </c>
      <c r="C222" s="2">
        <v>3.2300000000000002E-2</v>
      </c>
      <c r="D222" s="2">
        <v>0.23910000000000001</v>
      </c>
      <c r="E222" s="2">
        <v>2.64E-2</v>
      </c>
      <c r="F222" s="2">
        <v>0.1933</v>
      </c>
      <c r="G222" s="2">
        <v>3.2399999999999998E-2</v>
      </c>
      <c r="H222" s="2">
        <v>4.99E-2</v>
      </c>
      <c r="I222" s="2">
        <v>1.2699999999999999E-2</v>
      </c>
    </row>
    <row r="223" spans="1:9" x14ac:dyDescent="0.25">
      <c r="A223" s="3">
        <v>4</v>
      </c>
      <c r="B223" s="2">
        <v>0.5202</v>
      </c>
      <c r="C223" s="2">
        <v>3.1300000000000001E-2</v>
      </c>
      <c r="D223" s="2">
        <v>0.2394</v>
      </c>
      <c r="E223" s="2">
        <v>2.5700000000000001E-2</v>
      </c>
      <c r="F223" s="2">
        <v>0.1905</v>
      </c>
      <c r="G223" s="2">
        <v>3.1E-2</v>
      </c>
      <c r="H223" s="2">
        <v>4.99E-2</v>
      </c>
      <c r="I223" s="2">
        <v>1.23E-2</v>
      </c>
    </row>
    <row r="224" spans="1:9" x14ac:dyDescent="0.25">
      <c r="A224" s="3">
        <v>5</v>
      </c>
      <c r="B224" s="2">
        <v>0.52270000000000005</v>
      </c>
      <c r="C224" s="2">
        <v>3.04E-2</v>
      </c>
      <c r="D224" s="2">
        <v>0.2397</v>
      </c>
      <c r="E224" s="2">
        <v>2.4899999999999999E-2</v>
      </c>
      <c r="F224" s="2">
        <v>0.18770000000000001</v>
      </c>
      <c r="G224" s="2">
        <v>2.9700000000000001E-2</v>
      </c>
      <c r="H224" s="2">
        <v>4.99E-2</v>
      </c>
      <c r="I224" s="2">
        <v>1.2E-2</v>
      </c>
    </row>
    <row r="225" spans="1:9" x14ac:dyDescent="0.25">
      <c r="A225" s="3">
        <v>6</v>
      </c>
      <c r="B225" s="2">
        <v>0.5252</v>
      </c>
      <c r="C225" s="2">
        <v>2.9399999999999999E-2</v>
      </c>
      <c r="D225" s="2">
        <v>0.24</v>
      </c>
      <c r="E225" s="2">
        <v>2.4299999999999999E-2</v>
      </c>
      <c r="F225" s="2">
        <v>0.18490000000000001</v>
      </c>
      <c r="G225" s="2">
        <v>2.8500000000000001E-2</v>
      </c>
      <c r="H225" s="2">
        <v>4.99E-2</v>
      </c>
      <c r="I225" s="2">
        <v>1.17E-2</v>
      </c>
    </row>
    <row r="226" spans="1:9" x14ac:dyDescent="0.25">
      <c r="A226" s="3">
        <v>7</v>
      </c>
      <c r="B226" s="2">
        <v>0.52759999999999996</v>
      </c>
      <c r="C226" s="2">
        <v>2.86E-2</v>
      </c>
      <c r="D226" s="2">
        <v>0.24030000000000001</v>
      </c>
      <c r="E226" s="2">
        <v>2.3599999999999999E-2</v>
      </c>
      <c r="F226" s="2">
        <v>0.18210000000000001</v>
      </c>
      <c r="G226" s="2">
        <v>2.7300000000000001E-2</v>
      </c>
      <c r="H226" s="2">
        <v>4.99E-2</v>
      </c>
      <c r="I226" s="2">
        <v>1.15E-2</v>
      </c>
    </row>
    <row r="227" spans="1:9" x14ac:dyDescent="0.25">
      <c r="A227" s="3">
        <v>8</v>
      </c>
      <c r="B227" s="2">
        <v>0.53010000000000002</v>
      </c>
      <c r="C227" s="2">
        <v>2.7699999999999999E-2</v>
      </c>
      <c r="D227" s="2">
        <v>0.24060000000000001</v>
      </c>
      <c r="E227" s="2">
        <v>2.29E-2</v>
      </c>
      <c r="F227" s="2">
        <v>0.1794</v>
      </c>
      <c r="G227" s="2">
        <v>2.6200000000000001E-2</v>
      </c>
      <c r="H227" s="2">
        <v>4.99E-2</v>
      </c>
      <c r="I227" s="2">
        <v>1.12E-2</v>
      </c>
    </row>
    <row r="228" spans="1:9" x14ac:dyDescent="0.25">
      <c r="A228" s="3">
        <v>9</v>
      </c>
      <c r="B228" s="2">
        <v>0.53249999999999997</v>
      </c>
      <c r="C228" s="2">
        <v>2.69E-2</v>
      </c>
      <c r="D228" s="2">
        <v>0.2409</v>
      </c>
      <c r="E228" s="2">
        <v>2.23E-2</v>
      </c>
      <c r="F228" s="2">
        <v>0.1767</v>
      </c>
      <c r="G228" s="2">
        <v>2.5100000000000001E-2</v>
      </c>
      <c r="H228" s="2">
        <v>4.99E-2</v>
      </c>
      <c r="I228" s="2">
        <v>1.09E-2</v>
      </c>
    </row>
    <row r="229" spans="1:9" x14ac:dyDescent="0.25">
      <c r="A229" s="3">
        <v>10</v>
      </c>
      <c r="B229" s="2">
        <v>0.53490000000000004</v>
      </c>
      <c r="C229" s="2">
        <v>2.6100000000000002E-2</v>
      </c>
      <c r="D229" s="2">
        <v>0.24110000000000001</v>
      </c>
      <c r="E229" s="2">
        <v>2.1700000000000001E-2</v>
      </c>
      <c r="F229" s="2">
        <v>0.1741</v>
      </c>
      <c r="G229" s="2">
        <v>2.41E-2</v>
      </c>
      <c r="H229" s="2">
        <v>4.99E-2</v>
      </c>
      <c r="I229" s="2">
        <v>1.0699999999999999E-2</v>
      </c>
    </row>
    <row r="230" spans="1:9" x14ac:dyDescent="0.25">
      <c r="A230" s="3">
        <v>11</v>
      </c>
      <c r="B230" s="2">
        <v>0.5373</v>
      </c>
      <c r="C230" s="2">
        <v>2.53E-2</v>
      </c>
      <c r="D230" s="2">
        <v>0.24129999999999999</v>
      </c>
      <c r="E230" s="2">
        <v>2.1100000000000001E-2</v>
      </c>
      <c r="F230" s="2">
        <v>0.17150000000000001</v>
      </c>
      <c r="G230" s="2">
        <v>2.3199999999999998E-2</v>
      </c>
      <c r="H230" s="2">
        <v>4.99E-2</v>
      </c>
      <c r="I230" s="2">
        <v>1.04E-2</v>
      </c>
    </row>
    <row r="231" spans="1:9" x14ac:dyDescent="0.25">
      <c r="A231" s="3">
        <v>12</v>
      </c>
      <c r="B231" s="2">
        <v>0.53969999999999996</v>
      </c>
      <c r="C231" s="2">
        <v>2.46E-2</v>
      </c>
      <c r="D231" s="2">
        <v>0.24160000000000001</v>
      </c>
      <c r="E231" s="2">
        <v>2.06E-2</v>
      </c>
      <c r="F231" s="2">
        <v>0.16889999999999999</v>
      </c>
      <c r="G231" s="2">
        <v>2.23E-2</v>
      </c>
      <c r="H231" s="2">
        <v>4.99E-2</v>
      </c>
      <c r="I231" s="2">
        <v>1.0200000000000001E-2</v>
      </c>
    </row>
    <row r="232" spans="1:9" x14ac:dyDescent="0.25">
      <c r="A232" s="3">
        <v>13</v>
      </c>
      <c r="B232" s="2">
        <v>0.54210000000000003</v>
      </c>
      <c r="C232" s="2">
        <v>2.4E-2</v>
      </c>
      <c r="D232" s="2">
        <v>0.24179999999999999</v>
      </c>
      <c r="E232" s="2">
        <v>2.01E-2</v>
      </c>
      <c r="F232" s="2">
        <v>0.1663</v>
      </c>
      <c r="G232" s="2">
        <v>2.1499999999999998E-2</v>
      </c>
      <c r="H232" s="2">
        <v>4.9799999999999997E-2</v>
      </c>
      <c r="I232" s="2">
        <v>0.01</v>
      </c>
    </row>
    <row r="233" spans="1:9" x14ac:dyDescent="0.25">
      <c r="A233" s="3">
        <v>14</v>
      </c>
      <c r="B233" s="2">
        <v>0.5444</v>
      </c>
      <c r="C233" s="2">
        <v>2.3400000000000001E-2</v>
      </c>
      <c r="D233" s="2">
        <v>0.24199999999999999</v>
      </c>
      <c r="E233" s="2">
        <v>1.9599999999999999E-2</v>
      </c>
      <c r="F233" s="2">
        <v>0.1638</v>
      </c>
      <c r="G233" s="2">
        <v>2.0799999999999999E-2</v>
      </c>
      <c r="H233" s="2">
        <v>4.9799999999999997E-2</v>
      </c>
      <c r="I233" s="2">
        <v>9.7999999999999997E-3</v>
      </c>
    </row>
    <row r="234" spans="1:9" x14ac:dyDescent="0.25">
      <c r="A234" s="3">
        <v>15</v>
      </c>
      <c r="B234" s="2">
        <v>0.54669999999999996</v>
      </c>
      <c r="C234" s="2">
        <v>2.29E-2</v>
      </c>
      <c r="D234" s="2">
        <v>0.2422</v>
      </c>
      <c r="E234" s="2">
        <v>1.9199999999999998E-2</v>
      </c>
      <c r="F234" s="2">
        <v>0.1613</v>
      </c>
      <c r="G234" s="2">
        <v>2.01E-2</v>
      </c>
      <c r="H234" s="2">
        <v>4.9799999999999997E-2</v>
      </c>
      <c r="I234" s="2">
        <v>9.5999999999999992E-3</v>
      </c>
    </row>
    <row r="235" spans="1:9" x14ac:dyDescent="0.25">
      <c r="A235" s="3">
        <v>16</v>
      </c>
      <c r="B235" s="2">
        <v>0.54910000000000003</v>
      </c>
      <c r="C235" s="2">
        <v>2.24E-2</v>
      </c>
      <c r="D235" s="2">
        <v>0.2424</v>
      </c>
      <c r="E235" s="2">
        <v>1.8800000000000001E-2</v>
      </c>
      <c r="F235" s="2">
        <v>0.1588</v>
      </c>
      <c r="G235" s="2">
        <v>1.9599999999999999E-2</v>
      </c>
      <c r="H235" s="2">
        <v>4.9799999999999997E-2</v>
      </c>
      <c r="I235" s="2">
        <v>9.4999999999999998E-3</v>
      </c>
    </row>
    <row r="236" spans="1:9" x14ac:dyDescent="0.25">
      <c r="A236" s="3">
        <v>17</v>
      </c>
      <c r="B236" s="2">
        <v>0.55130000000000001</v>
      </c>
      <c r="C236" s="2">
        <v>2.1999999999999999E-2</v>
      </c>
      <c r="D236" s="2">
        <v>0.24249999999999999</v>
      </c>
      <c r="E236" s="2">
        <v>1.84E-2</v>
      </c>
      <c r="F236" s="2">
        <v>0.15640000000000001</v>
      </c>
      <c r="G236" s="2">
        <v>1.9099999999999999E-2</v>
      </c>
      <c r="H236" s="2">
        <v>4.9700000000000001E-2</v>
      </c>
      <c r="I236" s="2">
        <v>9.2999999999999992E-3</v>
      </c>
    </row>
    <row r="237" spans="1:9" x14ac:dyDescent="0.25">
      <c r="A237" s="3">
        <v>18</v>
      </c>
      <c r="B237" s="2">
        <v>0.55359999999999998</v>
      </c>
      <c r="C237" s="2">
        <v>2.1600000000000001E-2</v>
      </c>
      <c r="D237" s="2">
        <v>0.2427</v>
      </c>
      <c r="E237" s="2">
        <v>1.8100000000000002E-2</v>
      </c>
      <c r="F237" s="2">
        <v>0.154</v>
      </c>
      <c r="G237" s="2">
        <v>1.8599999999999998E-2</v>
      </c>
      <c r="H237" s="2">
        <v>4.9700000000000001E-2</v>
      </c>
      <c r="I237" s="2">
        <v>9.1999999999999998E-3</v>
      </c>
    </row>
    <row r="238" spans="1:9" x14ac:dyDescent="0.25">
      <c r="A238" s="3">
        <v>19</v>
      </c>
      <c r="B238" s="2">
        <v>0.55589999999999995</v>
      </c>
      <c r="C238" s="2">
        <v>2.1299999999999999E-2</v>
      </c>
      <c r="D238" s="2">
        <v>0.24279999999999999</v>
      </c>
      <c r="E238" s="2">
        <v>1.78E-2</v>
      </c>
      <c r="F238" s="2">
        <v>0.15160000000000001</v>
      </c>
      <c r="G238" s="2">
        <v>1.83E-2</v>
      </c>
      <c r="H238" s="2">
        <v>4.9700000000000001E-2</v>
      </c>
      <c r="I238" s="2">
        <v>9.1000000000000004E-3</v>
      </c>
    </row>
    <row r="239" spans="1:9" x14ac:dyDescent="0.25">
      <c r="A239" s="3">
        <v>20</v>
      </c>
      <c r="B239" s="2">
        <v>0.55810000000000004</v>
      </c>
      <c r="C239" s="2">
        <v>2.1000000000000001E-2</v>
      </c>
      <c r="D239" s="2">
        <v>0.24299999999999999</v>
      </c>
      <c r="E239" s="2">
        <v>1.7600000000000001E-2</v>
      </c>
      <c r="F239" s="2">
        <v>0.1492</v>
      </c>
      <c r="G239" s="2">
        <v>1.7999999999999999E-2</v>
      </c>
      <c r="H239" s="2">
        <v>4.9599999999999998E-2</v>
      </c>
      <c r="I239" s="2">
        <v>8.9999999999999993E-3</v>
      </c>
    </row>
    <row r="240" spans="1:9" x14ac:dyDescent="0.25">
      <c r="A240" s="3">
        <v>21</v>
      </c>
      <c r="B240" s="2">
        <v>0.56040000000000001</v>
      </c>
      <c r="C240" s="2">
        <v>2.0899999999999998E-2</v>
      </c>
      <c r="D240" s="2">
        <v>0.24310000000000001</v>
      </c>
      <c r="E240" s="2">
        <v>1.7399999999999999E-2</v>
      </c>
      <c r="F240" s="2">
        <v>0.1469</v>
      </c>
      <c r="G240" s="2">
        <v>1.78E-2</v>
      </c>
      <c r="H240" s="2">
        <v>4.9599999999999998E-2</v>
      </c>
      <c r="I240" s="2">
        <v>8.9999999999999993E-3</v>
      </c>
    </row>
    <row r="241" spans="1:9" x14ac:dyDescent="0.25">
      <c r="A241" s="3">
        <v>22</v>
      </c>
      <c r="B241" s="2">
        <v>0.56259999999999999</v>
      </c>
      <c r="C241" s="2">
        <v>2.0799999999999999E-2</v>
      </c>
      <c r="D241" s="2">
        <v>0.2432</v>
      </c>
      <c r="E241" s="2">
        <v>1.7299999999999999E-2</v>
      </c>
      <c r="F241" s="2">
        <v>0.14460000000000001</v>
      </c>
      <c r="G241" s="2">
        <v>1.77E-2</v>
      </c>
      <c r="H241" s="2">
        <v>4.9500000000000002E-2</v>
      </c>
      <c r="I241" s="2">
        <v>8.8999999999999999E-3</v>
      </c>
    </row>
    <row r="242" spans="1:9" x14ac:dyDescent="0.25">
      <c r="A242" s="3">
        <v>23</v>
      </c>
      <c r="B242" s="2">
        <v>0.56479999999999997</v>
      </c>
      <c r="C242" s="2">
        <v>2.07E-2</v>
      </c>
      <c r="D242" s="2">
        <v>0.24329999999999999</v>
      </c>
      <c r="E242" s="2">
        <v>1.7299999999999999E-2</v>
      </c>
      <c r="F242" s="2">
        <v>0.1424</v>
      </c>
      <c r="G242" s="2">
        <v>1.7600000000000001E-2</v>
      </c>
      <c r="H242" s="2">
        <v>4.9500000000000002E-2</v>
      </c>
      <c r="I242" s="2">
        <v>8.8999999999999999E-3</v>
      </c>
    </row>
    <row r="243" spans="1:9" x14ac:dyDescent="0.25">
      <c r="A243" s="3">
        <v>24</v>
      </c>
      <c r="B243" s="2">
        <v>0.56699999999999995</v>
      </c>
      <c r="C243" s="2">
        <v>2.07E-2</v>
      </c>
      <c r="D243" s="2">
        <v>0.24340000000000001</v>
      </c>
      <c r="E243" s="2">
        <v>1.72E-2</v>
      </c>
      <c r="F243" s="2">
        <v>0.14019999999999999</v>
      </c>
      <c r="G243" s="2">
        <v>1.7600000000000001E-2</v>
      </c>
      <c r="H243" s="2">
        <v>4.9399999999999999E-2</v>
      </c>
      <c r="I243" s="2">
        <v>8.8999999999999999E-3</v>
      </c>
    </row>
    <row r="244" spans="1:9" x14ac:dyDescent="0.25">
      <c r="A244" s="3">
        <v>25</v>
      </c>
      <c r="B244" s="2">
        <v>0.56910000000000005</v>
      </c>
      <c r="C244" s="2">
        <v>2.0799999999999999E-2</v>
      </c>
      <c r="D244" s="2">
        <v>0.24349999999999999</v>
      </c>
      <c r="E244" s="2">
        <v>1.7299999999999999E-2</v>
      </c>
      <c r="F244" s="2">
        <v>0.13800000000000001</v>
      </c>
      <c r="G244" s="2">
        <v>1.7600000000000001E-2</v>
      </c>
      <c r="H244" s="2">
        <v>4.9399999999999999E-2</v>
      </c>
      <c r="I244" s="2">
        <v>8.8999999999999999E-3</v>
      </c>
    </row>
    <row r="245" spans="1:9" x14ac:dyDescent="0.25">
      <c r="A245" s="3">
        <v>26</v>
      </c>
      <c r="B245" s="2">
        <v>0.57130000000000003</v>
      </c>
      <c r="C245" s="2">
        <v>2.1000000000000001E-2</v>
      </c>
      <c r="D245" s="2">
        <v>0.24360000000000001</v>
      </c>
      <c r="E245" s="2">
        <v>1.7399999999999999E-2</v>
      </c>
      <c r="F245" s="2">
        <v>0.1358</v>
      </c>
      <c r="G245" s="2">
        <v>1.77E-2</v>
      </c>
      <c r="H245" s="2">
        <v>4.9299999999999997E-2</v>
      </c>
      <c r="I245" s="2">
        <v>8.9999999999999993E-3</v>
      </c>
    </row>
    <row r="246" spans="1:9" x14ac:dyDescent="0.25">
      <c r="A246" s="3">
        <v>27</v>
      </c>
      <c r="B246" s="2">
        <v>0.57340000000000002</v>
      </c>
      <c r="C246" s="2">
        <v>2.12E-2</v>
      </c>
      <c r="D246" s="2">
        <v>0.24360000000000001</v>
      </c>
      <c r="E246" s="2">
        <v>1.7500000000000002E-2</v>
      </c>
      <c r="F246" s="2">
        <v>0.1336</v>
      </c>
      <c r="G246" s="2">
        <v>1.78E-2</v>
      </c>
      <c r="H246" s="2">
        <v>4.9299999999999997E-2</v>
      </c>
      <c r="I246" s="2">
        <v>9.1000000000000004E-3</v>
      </c>
    </row>
    <row r="247" spans="1:9" x14ac:dyDescent="0.25">
      <c r="A247" s="3">
        <v>28</v>
      </c>
      <c r="B247" s="2">
        <v>0.5756</v>
      </c>
      <c r="C247" s="2">
        <v>2.1399999999999999E-2</v>
      </c>
      <c r="D247" s="2">
        <v>0.2437</v>
      </c>
      <c r="E247" s="2">
        <v>1.77E-2</v>
      </c>
      <c r="F247" s="2">
        <v>0.13150000000000001</v>
      </c>
      <c r="G247" s="2">
        <v>1.7999999999999999E-2</v>
      </c>
      <c r="H247" s="2">
        <v>4.9200000000000001E-2</v>
      </c>
      <c r="I247" s="2">
        <v>9.1000000000000004E-3</v>
      </c>
    </row>
    <row r="248" spans="1:9" x14ac:dyDescent="0.25">
      <c r="A248" s="3">
        <v>29</v>
      </c>
      <c r="B248" s="2">
        <v>0.57769999999999999</v>
      </c>
      <c r="C248" s="2">
        <v>2.18E-2</v>
      </c>
      <c r="D248" s="2">
        <v>0.2437</v>
      </c>
      <c r="E248" s="2">
        <v>1.7899999999999999E-2</v>
      </c>
      <c r="F248" s="2">
        <v>0.12939999999999999</v>
      </c>
      <c r="G248" s="2">
        <v>1.8200000000000001E-2</v>
      </c>
      <c r="H248" s="2">
        <v>4.9200000000000001E-2</v>
      </c>
      <c r="I248" s="2">
        <v>9.2999999999999992E-3</v>
      </c>
    </row>
    <row r="249" spans="1:9" x14ac:dyDescent="0.25">
      <c r="A249" s="3">
        <v>30</v>
      </c>
      <c r="B249" s="2">
        <v>0.57969999999999999</v>
      </c>
      <c r="C249" s="2">
        <v>2.2100000000000002E-2</v>
      </c>
      <c r="D249" s="2">
        <v>0.24379999999999999</v>
      </c>
      <c r="E249" s="2">
        <v>1.8200000000000001E-2</v>
      </c>
      <c r="F249" s="2">
        <v>0.12740000000000001</v>
      </c>
      <c r="G249" s="2">
        <v>1.8499999999999999E-2</v>
      </c>
      <c r="H249" s="2">
        <v>4.9099999999999998E-2</v>
      </c>
      <c r="I249" s="2">
        <v>9.4000000000000004E-3</v>
      </c>
    </row>
    <row r="250" spans="1:9" x14ac:dyDescent="0.25">
      <c r="A250" s="3">
        <v>31</v>
      </c>
      <c r="B250" s="2">
        <v>0.58179999999999998</v>
      </c>
      <c r="C250" s="2">
        <v>2.2499999999999999E-2</v>
      </c>
      <c r="D250" s="2">
        <v>0.24379999999999999</v>
      </c>
      <c r="E250" s="2">
        <v>1.8499999999999999E-2</v>
      </c>
      <c r="F250" s="2">
        <v>0.12529999999999999</v>
      </c>
      <c r="G250" s="2">
        <v>1.8700000000000001E-2</v>
      </c>
      <c r="H250" s="2">
        <v>4.9099999999999998E-2</v>
      </c>
      <c r="I250" s="2">
        <v>9.4999999999999998E-3</v>
      </c>
    </row>
    <row r="251" spans="1:9" x14ac:dyDescent="0.25">
      <c r="A251" s="3">
        <v>32</v>
      </c>
      <c r="B251" s="2">
        <v>0.58389999999999997</v>
      </c>
      <c r="C251" s="2">
        <v>2.3E-2</v>
      </c>
      <c r="D251" s="2">
        <v>0.24379999999999999</v>
      </c>
      <c r="E251" s="2">
        <v>1.89E-2</v>
      </c>
      <c r="F251" s="2">
        <v>0.12330000000000001</v>
      </c>
      <c r="G251" s="2">
        <v>1.9E-2</v>
      </c>
      <c r="H251" s="2">
        <v>4.9000000000000002E-2</v>
      </c>
      <c r="I251" s="2">
        <v>9.7000000000000003E-3</v>
      </c>
    </row>
    <row r="252" spans="1:9" x14ac:dyDescent="0.25">
      <c r="A252" s="3">
        <v>33</v>
      </c>
      <c r="B252" s="2">
        <v>0.58589999999999998</v>
      </c>
      <c r="C252" s="2">
        <v>2.35E-2</v>
      </c>
      <c r="D252" s="2">
        <v>0.24379999999999999</v>
      </c>
      <c r="E252" s="2">
        <v>1.9300000000000001E-2</v>
      </c>
      <c r="F252" s="2">
        <v>0.12139999999999999</v>
      </c>
      <c r="G252" s="2">
        <v>1.9300000000000001E-2</v>
      </c>
      <c r="H252" s="2">
        <v>4.8899999999999999E-2</v>
      </c>
      <c r="I252" s="2">
        <v>9.9000000000000008E-3</v>
      </c>
    </row>
    <row r="253" spans="1:9" x14ac:dyDescent="0.25">
      <c r="A253" s="3">
        <v>34</v>
      </c>
      <c r="B253" s="2">
        <v>0.58789999999999998</v>
      </c>
      <c r="C253" s="2">
        <v>2.4E-2</v>
      </c>
      <c r="D253" s="2">
        <v>0.24379999999999999</v>
      </c>
      <c r="E253" s="2">
        <v>1.9800000000000002E-2</v>
      </c>
      <c r="F253" s="2">
        <v>0.11940000000000001</v>
      </c>
      <c r="G253" s="2">
        <v>1.9699999999999999E-2</v>
      </c>
      <c r="H253" s="2">
        <v>4.8899999999999999E-2</v>
      </c>
      <c r="I253" s="2">
        <v>1.01E-2</v>
      </c>
    </row>
    <row r="254" spans="1:9" x14ac:dyDescent="0.25">
      <c r="A254" s="3">
        <v>35</v>
      </c>
      <c r="B254" s="2">
        <v>0.58989999999999998</v>
      </c>
      <c r="C254" s="2">
        <v>2.46E-2</v>
      </c>
      <c r="D254" s="2">
        <v>0.24379999999999999</v>
      </c>
      <c r="E254" s="2">
        <v>2.0199999999999999E-2</v>
      </c>
      <c r="F254" s="2">
        <v>0.11749999999999999</v>
      </c>
      <c r="G254" s="2">
        <v>0.02</v>
      </c>
      <c r="H254" s="2">
        <v>4.8800000000000003E-2</v>
      </c>
      <c r="I254" s="2">
        <v>1.03E-2</v>
      </c>
    </row>
    <row r="255" spans="1:9" x14ac:dyDescent="0.25">
      <c r="A255" s="3">
        <v>36</v>
      </c>
      <c r="B255" s="2">
        <v>0.59189999999999998</v>
      </c>
      <c r="C255" s="2">
        <v>2.52E-2</v>
      </c>
      <c r="D255" s="2">
        <v>0.24379999999999999</v>
      </c>
      <c r="E255" s="2">
        <v>2.07E-2</v>
      </c>
      <c r="F255" s="2">
        <v>0.11559999999999999</v>
      </c>
      <c r="G255" s="2">
        <v>2.0299999999999999E-2</v>
      </c>
      <c r="H255" s="2">
        <v>4.87E-2</v>
      </c>
      <c r="I255" s="2">
        <v>1.0500000000000001E-2</v>
      </c>
    </row>
    <row r="256" spans="1:9" x14ac:dyDescent="0.25">
      <c r="A256" s="3">
        <v>37</v>
      </c>
      <c r="B256" s="2">
        <v>0.59389999999999998</v>
      </c>
      <c r="C256" s="2">
        <v>2.58E-2</v>
      </c>
      <c r="D256" s="2">
        <v>0.2437</v>
      </c>
      <c r="E256" s="2">
        <v>2.1299999999999999E-2</v>
      </c>
      <c r="F256" s="2">
        <v>0.1137</v>
      </c>
      <c r="G256" s="2">
        <v>2.07E-2</v>
      </c>
      <c r="H256" s="2">
        <v>4.87E-2</v>
      </c>
      <c r="I256" s="2">
        <v>1.0699999999999999E-2</v>
      </c>
    </row>
    <row r="257" spans="1:9" x14ac:dyDescent="0.25">
      <c r="A257" s="3">
        <v>38</v>
      </c>
      <c r="B257" s="2">
        <v>0.59589999999999999</v>
      </c>
      <c r="C257" s="2">
        <v>2.64E-2</v>
      </c>
      <c r="D257" s="2">
        <v>0.2437</v>
      </c>
      <c r="E257" s="2">
        <v>2.18E-2</v>
      </c>
      <c r="F257" s="2">
        <v>0.1119</v>
      </c>
      <c r="G257" s="2">
        <v>2.1000000000000001E-2</v>
      </c>
      <c r="H257" s="2">
        <v>4.8599999999999997E-2</v>
      </c>
      <c r="I257" s="2">
        <v>1.0999999999999999E-2</v>
      </c>
    </row>
    <row r="258" spans="1:9" x14ac:dyDescent="0.25">
      <c r="A258" s="3">
        <v>39</v>
      </c>
      <c r="B258" s="2">
        <v>0.5978</v>
      </c>
      <c r="C258" s="2">
        <v>2.7099999999999999E-2</v>
      </c>
      <c r="D258" s="2">
        <v>0.24360000000000001</v>
      </c>
      <c r="E258" s="2">
        <v>2.24E-2</v>
      </c>
      <c r="F258" s="2">
        <v>0.1101</v>
      </c>
      <c r="G258" s="2">
        <v>2.1399999999999999E-2</v>
      </c>
      <c r="H258" s="2">
        <v>4.8500000000000001E-2</v>
      </c>
      <c r="I258" s="2">
        <v>1.12E-2</v>
      </c>
    </row>
    <row r="259" spans="1:9" x14ac:dyDescent="0.25">
      <c r="A259" s="3">
        <v>40</v>
      </c>
      <c r="B259" s="2">
        <v>0.59970000000000001</v>
      </c>
      <c r="C259" s="2">
        <v>2.7799999999999998E-2</v>
      </c>
      <c r="D259" s="2">
        <v>0.24360000000000001</v>
      </c>
      <c r="E259" s="2">
        <v>2.3099999999999999E-2</v>
      </c>
      <c r="F259" s="2">
        <v>0.10829999999999999</v>
      </c>
      <c r="G259" s="2">
        <v>2.1700000000000001E-2</v>
      </c>
      <c r="H259" s="2">
        <v>4.8399999999999999E-2</v>
      </c>
      <c r="I259" s="2">
        <v>1.15E-2</v>
      </c>
    </row>
    <row r="260" spans="1:9" x14ac:dyDescent="0.25">
      <c r="A260" s="3">
        <v>41</v>
      </c>
      <c r="B260" s="2">
        <v>0.60170000000000001</v>
      </c>
      <c r="C260" s="2">
        <v>2.8500000000000001E-2</v>
      </c>
      <c r="D260" s="2">
        <v>0.24349999999999999</v>
      </c>
      <c r="E260" s="2">
        <v>2.3699999999999999E-2</v>
      </c>
      <c r="F260" s="2">
        <v>0.1065</v>
      </c>
      <c r="G260" s="2">
        <v>2.2100000000000002E-2</v>
      </c>
      <c r="H260" s="2">
        <v>4.8300000000000003E-2</v>
      </c>
      <c r="I260" s="2">
        <v>1.17E-2</v>
      </c>
    </row>
    <row r="261" spans="1:9" x14ac:dyDescent="0.25">
      <c r="A261" s="3">
        <v>42</v>
      </c>
      <c r="B261" s="2">
        <v>0.60360000000000003</v>
      </c>
      <c r="C261" s="2">
        <v>2.92E-2</v>
      </c>
      <c r="D261" s="2">
        <v>0.24340000000000001</v>
      </c>
      <c r="E261" s="2">
        <v>2.4299999999999999E-2</v>
      </c>
      <c r="F261" s="2">
        <v>0.1048</v>
      </c>
      <c r="G261" s="2">
        <v>2.24E-2</v>
      </c>
      <c r="H261" s="2">
        <v>4.8300000000000003E-2</v>
      </c>
      <c r="I261" s="2">
        <v>1.2E-2</v>
      </c>
    </row>
    <row r="262" spans="1:9" x14ac:dyDescent="0.25">
      <c r="A262" s="3">
        <v>43</v>
      </c>
      <c r="B262" s="2">
        <v>0.60540000000000005</v>
      </c>
      <c r="C262" s="2">
        <v>0.03</v>
      </c>
      <c r="D262" s="2">
        <v>0.24329999999999999</v>
      </c>
      <c r="E262" s="2">
        <v>2.5000000000000001E-2</v>
      </c>
      <c r="F262" s="2">
        <v>0.10299999999999999</v>
      </c>
      <c r="G262" s="2">
        <v>2.2800000000000001E-2</v>
      </c>
      <c r="H262" s="2">
        <v>4.82E-2</v>
      </c>
      <c r="I262" s="2">
        <v>1.23E-2</v>
      </c>
    </row>
    <row r="263" spans="1:9" x14ac:dyDescent="0.25">
      <c r="A263" s="3">
        <v>44</v>
      </c>
      <c r="B263" s="2">
        <v>0.60729999999999995</v>
      </c>
      <c r="C263" s="2">
        <v>3.0700000000000002E-2</v>
      </c>
      <c r="D263" s="2">
        <v>0.2432</v>
      </c>
      <c r="E263" s="2">
        <v>2.5700000000000001E-2</v>
      </c>
      <c r="F263" s="2">
        <v>0.1013</v>
      </c>
      <c r="G263" s="2">
        <v>2.3099999999999999E-2</v>
      </c>
      <c r="H263" s="2">
        <v>4.8099999999999997E-2</v>
      </c>
      <c r="I263" s="2">
        <v>1.26E-2</v>
      </c>
    </row>
    <row r="264" spans="1:9" x14ac:dyDescent="0.25">
      <c r="A264" s="3">
        <v>45</v>
      </c>
      <c r="B264" s="2">
        <v>0.60919999999999996</v>
      </c>
      <c r="C264" s="2">
        <v>3.15E-2</v>
      </c>
      <c r="D264" s="2">
        <v>0.24310000000000001</v>
      </c>
      <c r="E264" s="2">
        <v>2.64E-2</v>
      </c>
      <c r="F264" s="2">
        <v>9.9699999999999997E-2</v>
      </c>
      <c r="G264" s="2">
        <v>2.3400000000000001E-2</v>
      </c>
      <c r="H264" s="2">
        <v>4.8000000000000001E-2</v>
      </c>
      <c r="I264" s="2">
        <v>1.29E-2</v>
      </c>
    </row>
    <row r="265" spans="1:9" x14ac:dyDescent="0.25">
      <c r="A265" s="3">
        <v>46</v>
      </c>
      <c r="B265" s="2">
        <v>0.61099999999999999</v>
      </c>
      <c r="C265" s="2">
        <v>3.2300000000000002E-2</v>
      </c>
      <c r="D265" s="2">
        <v>0.24299999999999999</v>
      </c>
      <c r="E265" s="2">
        <v>2.7099999999999999E-2</v>
      </c>
      <c r="F265" s="2">
        <v>9.8000000000000004E-2</v>
      </c>
      <c r="G265" s="2">
        <v>2.3699999999999999E-2</v>
      </c>
      <c r="H265" s="2">
        <v>4.7899999999999998E-2</v>
      </c>
      <c r="I265" s="2">
        <v>1.32E-2</v>
      </c>
    </row>
    <row r="266" spans="1:9" x14ac:dyDescent="0.25">
      <c r="A266" s="3">
        <v>47</v>
      </c>
      <c r="B266" s="2">
        <v>0.61280000000000001</v>
      </c>
      <c r="C266" s="2">
        <v>3.3099999999999997E-2</v>
      </c>
      <c r="D266" s="2">
        <v>0.2429</v>
      </c>
      <c r="E266" s="2">
        <v>2.7799999999999998E-2</v>
      </c>
      <c r="F266" s="2">
        <v>9.64E-2</v>
      </c>
      <c r="G266" s="2">
        <v>2.4E-2</v>
      </c>
      <c r="H266" s="2">
        <v>4.7800000000000002E-2</v>
      </c>
      <c r="I266" s="2">
        <v>1.35E-2</v>
      </c>
    </row>
    <row r="267" spans="1:9" x14ac:dyDescent="0.25">
      <c r="A267" s="3">
        <v>48</v>
      </c>
      <c r="B267" s="2">
        <v>0.61470000000000002</v>
      </c>
      <c r="C267" s="2">
        <v>3.39E-2</v>
      </c>
      <c r="D267" s="2">
        <v>0.24279999999999999</v>
      </c>
      <c r="E267" s="2">
        <v>2.86E-2</v>
      </c>
      <c r="F267" s="2">
        <v>9.4799999999999995E-2</v>
      </c>
      <c r="G267" s="2">
        <v>2.4299999999999999E-2</v>
      </c>
      <c r="H267" s="2">
        <v>4.7800000000000002E-2</v>
      </c>
      <c r="I267" s="2">
        <v>1.38E-2</v>
      </c>
    </row>
    <row r="268" spans="1:9" x14ac:dyDescent="0.25">
      <c r="A268" s="3">
        <v>49</v>
      </c>
      <c r="B268" s="2">
        <v>0.61639999999999995</v>
      </c>
      <c r="C268" s="2">
        <v>3.4700000000000002E-2</v>
      </c>
      <c r="D268" s="2">
        <v>0.24260000000000001</v>
      </c>
      <c r="E268" s="2">
        <v>2.93E-2</v>
      </c>
      <c r="F268" s="2">
        <v>9.3200000000000005E-2</v>
      </c>
      <c r="G268" s="2">
        <v>2.46E-2</v>
      </c>
      <c r="H268" s="2">
        <v>4.7699999999999999E-2</v>
      </c>
      <c r="I268" s="2">
        <v>1.41E-2</v>
      </c>
    </row>
    <row r="269" spans="1:9" x14ac:dyDescent="0.25">
      <c r="A269" s="3">
        <v>50</v>
      </c>
      <c r="B269" s="2">
        <v>0.61819999999999997</v>
      </c>
      <c r="C269" s="2">
        <v>3.5499999999999997E-2</v>
      </c>
      <c r="D269" s="2">
        <v>0.24249999999999999</v>
      </c>
      <c r="E269" s="2">
        <v>3.0099999999999998E-2</v>
      </c>
      <c r="F269" s="2">
        <v>9.1700000000000004E-2</v>
      </c>
      <c r="G269" s="2">
        <v>2.4899999999999999E-2</v>
      </c>
      <c r="H269" s="2">
        <v>4.7600000000000003E-2</v>
      </c>
      <c r="I269" s="2">
        <v>1.44E-2</v>
      </c>
    </row>
    <row r="270" spans="1:9" x14ac:dyDescent="0.25">
      <c r="A270" s="3">
        <v>51</v>
      </c>
      <c r="B270" s="2">
        <v>0.62</v>
      </c>
      <c r="C270" s="2">
        <v>3.6299999999999999E-2</v>
      </c>
      <c r="D270" s="2">
        <v>0.24229999999999999</v>
      </c>
      <c r="E270" s="2">
        <v>3.0800000000000001E-2</v>
      </c>
      <c r="F270" s="2">
        <v>9.0200000000000002E-2</v>
      </c>
      <c r="G270" s="2">
        <v>2.52E-2</v>
      </c>
      <c r="H270" s="2">
        <v>4.7500000000000001E-2</v>
      </c>
      <c r="I270" s="2">
        <v>1.4800000000000001E-2</v>
      </c>
    </row>
    <row r="271" spans="1:9" x14ac:dyDescent="0.25">
      <c r="A271" s="3">
        <v>52</v>
      </c>
      <c r="B271" s="2">
        <v>0.62180000000000002</v>
      </c>
      <c r="C271" s="2">
        <v>3.7100000000000001E-2</v>
      </c>
      <c r="D271" s="2">
        <v>0.2422</v>
      </c>
      <c r="E271" s="2">
        <v>3.1600000000000003E-2</v>
      </c>
      <c r="F271" s="2">
        <v>8.8700000000000001E-2</v>
      </c>
      <c r="G271" s="2">
        <v>2.5399999999999999E-2</v>
      </c>
      <c r="H271" s="2">
        <v>4.7399999999999998E-2</v>
      </c>
      <c r="I271" s="2">
        <v>1.5100000000000001E-2</v>
      </c>
    </row>
    <row r="272" spans="1:9" x14ac:dyDescent="0.25">
      <c r="A272" s="3">
        <v>53</v>
      </c>
      <c r="B272" s="2">
        <v>0.62350000000000005</v>
      </c>
      <c r="C272" s="2">
        <v>3.7999999999999999E-2</v>
      </c>
      <c r="D272" s="2">
        <v>0.24199999999999999</v>
      </c>
      <c r="E272" s="2">
        <v>3.2399999999999998E-2</v>
      </c>
      <c r="F272" s="2">
        <v>8.72E-2</v>
      </c>
      <c r="G272" s="2">
        <v>2.5700000000000001E-2</v>
      </c>
      <c r="H272" s="2">
        <v>4.7300000000000002E-2</v>
      </c>
      <c r="I272" s="2">
        <v>1.54E-2</v>
      </c>
    </row>
    <row r="273" spans="1:9" x14ac:dyDescent="0.25">
      <c r="A273" s="3">
        <v>54</v>
      </c>
      <c r="B273" s="2">
        <v>0.62519999999999998</v>
      </c>
      <c r="C273" s="2">
        <v>3.8800000000000001E-2</v>
      </c>
      <c r="D273" s="2">
        <v>0.2419</v>
      </c>
      <c r="E273" s="2">
        <v>3.32E-2</v>
      </c>
      <c r="F273" s="2">
        <v>8.5699999999999998E-2</v>
      </c>
      <c r="G273" s="2">
        <v>2.5899999999999999E-2</v>
      </c>
      <c r="H273" s="2">
        <v>4.7199999999999999E-2</v>
      </c>
      <c r="I273" s="2">
        <v>1.5699999999999999E-2</v>
      </c>
    </row>
    <row r="274" spans="1:9" x14ac:dyDescent="0.25">
      <c r="A274" s="3">
        <v>55</v>
      </c>
      <c r="B274" s="2">
        <v>0.62690000000000001</v>
      </c>
      <c r="C274" s="2">
        <v>3.9600000000000003E-2</v>
      </c>
      <c r="D274" s="2">
        <v>0.2417</v>
      </c>
      <c r="E274" s="2">
        <v>3.4000000000000002E-2</v>
      </c>
      <c r="F274" s="2">
        <v>8.43E-2</v>
      </c>
      <c r="G274" s="2">
        <v>2.6100000000000002E-2</v>
      </c>
      <c r="H274" s="2">
        <v>4.7100000000000003E-2</v>
      </c>
      <c r="I274" s="2">
        <v>1.61E-2</v>
      </c>
    </row>
    <row r="275" spans="1:9" x14ac:dyDescent="0.25">
      <c r="A275" s="3">
        <v>56</v>
      </c>
      <c r="B275" s="2">
        <v>0.62860000000000005</v>
      </c>
      <c r="C275" s="2">
        <v>4.0500000000000001E-2</v>
      </c>
      <c r="D275" s="2">
        <v>0.24149999999999999</v>
      </c>
      <c r="E275" s="2">
        <v>3.4799999999999998E-2</v>
      </c>
      <c r="F275" s="2">
        <v>8.2900000000000001E-2</v>
      </c>
      <c r="G275" s="2">
        <v>2.63E-2</v>
      </c>
      <c r="H275" s="2">
        <v>4.7E-2</v>
      </c>
      <c r="I275" s="2">
        <v>1.6400000000000001E-2</v>
      </c>
    </row>
    <row r="276" spans="1:9" x14ac:dyDescent="0.25">
      <c r="A276" s="3">
        <v>57</v>
      </c>
      <c r="B276" s="2">
        <v>0.63029999999999997</v>
      </c>
      <c r="C276" s="2">
        <v>4.1300000000000003E-2</v>
      </c>
      <c r="D276" s="2">
        <v>0.24129999999999999</v>
      </c>
      <c r="E276" s="2">
        <v>3.56E-2</v>
      </c>
      <c r="F276" s="2">
        <v>8.1500000000000003E-2</v>
      </c>
      <c r="G276" s="2">
        <v>2.6499999999999999E-2</v>
      </c>
      <c r="H276" s="2">
        <v>4.6899999999999997E-2</v>
      </c>
      <c r="I276" s="2">
        <v>1.67E-2</v>
      </c>
    </row>
    <row r="277" spans="1:9" x14ac:dyDescent="0.25">
      <c r="A277" s="3">
        <v>58</v>
      </c>
      <c r="B277" s="2">
        <v>0.63200000000000001</v>
      </c>
      <c r="C277" s="2">
        <v>4.2200000000000001E-2</v>
      </c>
      <c r="D277" s="2">
        <v>0.24110000000000001</v>
      </c>
      <c r="E277" s="2">
        <v>3.6400000000000002E-2</v>
      </c>
      <c r="F277" s="2">
        <v>8.0100000000000005E-2</v>
      </c>
      <c r="G277" s="2">
        <v>2.6700000000000002E-2</v>
      </c>
      <c r="H277" s="2">
        <v>4.6800000000000001E-2</v>
      </c>
      <c r="I277" s="2">
        <v>1.7000000000000001E-2</v>
      </c>
    </row>
    <row r="278" spans="1:9" x14ac:dyDescent="0.25">
      <c r="A278" s="3">
        <v>59</v>
      </c>
      <c r="B278" s="2">
        <v>0.63370000000000004</v>
      </c>
      <c r="C278" s="2">
        <v>4.2999999999999997E-2</v>
      </c>
      <c r="D278" s="2">
        <v>0.2409</v>
      </c>
      <c r="E278" s="2">
        <v>3.7199999999999997E-2</v>
      </c>
      <c r="F278" s="2">
        <v>7.8799999999999995E-2</v>
      </c>
      <c r="G278" s="2">
        <v>2.69E-2</v>
      </c>
      <c r="H278" s="2">
        <v>4.6699999999999998E-2</v>
      </c>
      <c r="I278" s="2">
        <v>1.7399999999999999E-2</v>
      </c>
    </row>
    <row r="279" spans="1:9" x14ac:dyDescent="0.25">
      <c r="A279" s="3">
        <v>60</v>
      </c>
      <c r="B279" s="2">
        <v>0.63529999999999998</v>
      </c>
      <c r="C279" s="2">
        <v>4.3900000000000002E-2</v>
      </c>
      <c r="D279" s="2">
        <v>0.2407</v>
      </c>
      <c r="E279" s="2">
        <v>3.7999999999999999E-2</v>
      </c>
      <c r="F279" s="2">
        <v>7.7399999999999997E-2</v>
      </c>
      <c r="G279" s="2">
        <v>2.7099999999999999E-2</v>
      </c>
      <c r="H279" s="2">
        <v>4.6600000000000003E-2</v>
      </c>
      <c r="I279" s="2">
        <v>1.77E-2</v>
      </c>
    </row>
    <row r="280" spans="1:9" x14ac:dyDescent="0.25">
      <c r="A280" s="3">
        <v>61</v>
      </c>
      <c r="B280" s="2">
        <v>0.63690000000000002</v>
      </c>
      <c r="C280" s="2">
        <v>4.4699999999999997E-2</v>
      </c>
      <c r="D280" s="2">
        <v>0.24049999999999999</v>
      </c>
      <c r="E280" s="2">
        <v>3.8800000000000001E-2</v>
      </c>
      <c r="F280" s="2">
        <v>7.6100000000000001E-2</v>
      </c>
      <c r="G280" s="2">
        <v>2.7199999999999998E-2</v>
      </c>
      <c r="H280" s="2">
        <v>4.65E-2</v>
      </c>
      <c r="I280" s="2">
        <v>1.7999999999999999E-2</v>
      </c>
    </row>
    <row r="281" spans="1:9" x14ac:dyDescent="0.25">
      <c r="A281" s="3">
        <v>62</v>
      </c>
      <c r="B281" s="2">
        <v>0.63859999999999995</v>
      </c>
      <c r="C281" s="2">
        <v>4.5600000000000002E-2</v>
      </c>
      <c r="D281" s="2">
        <v>0.2402</v>
      </c>
      <c r="E281" s="2">
        <v>3.9699999999999999E-2</v>
      </c>
      <c r="F281" s="2">
        <v>7.4800000000000005E-2</v>
      </c>
      <c r="G281" s="2">
        <v>2.7400000000000001E-2</v>
      </c>
      <c r="H281" s="2">
        <v>4.6399999999999997E-2</v>
      </c>
      <c r="I281" s="2">
        <v>1.84E-2</v>
      </c>
    </row>
    <row r="282" spans="1:9" x14ac:dyDescent="0.25">
      <c r="A282" s="3">
        <v>63</v>
      </c>
      <c r="B282" s="2">
        <v>0.64019999999999999</v>
      </c>
      <c r="C282" s="2">
        <v>4.6399999999999997E-2</v>
      </c>
      <c r="D282" s="2">
        <v>0.24</v>
      </c>
      <c r="E282" s="2">
        <v>4.0500000000000001E-2</v>
      </c>
      <c r="F282" s="2">
        <v>7.3499999999999996E-2</v>
      </c>
      <c r="G282" s="2">
        <v>2.75E-2</v>
      </c>
      <c r="H282" s="2">
        <v>4.6300000000000001E-2</v>
      </c>
      <c r="I282" s="2">
        <v>1.8700000000000001E-2</v>
      </c>
    </row>
    <row r="283" spans="1:9" x14ac:dyDescent="0.25">
      <c r="A283" s="3">
        <v>64</v>
      </c>
      <c r="B283" s="2">
        <v>0.64180000000000004</v>
      </c>
      <c r="C283" s="2">
        <v>4.7300000000000002E-2</v>
      </c>
      <c r="D283" s="2">
        <v>0.23980000000000001</v>
      </c>
      <c r="E283" s="2">
        <v>4.1300000000000003E-2</v>
      </c>
      <c r="F283" s="2">
        <v>7.2300000000000003E-2</v>
      </c>
      <c r="G283" s="2">
        <v>2.76E-2</v>
      </c>
      <c r="H283" s="2">
        <v>4.6199999999999998E-2</v>
      </c>
      <c r="I283" s="2">
        <v>1.9E-2</v>
      </c>
    </row>
    <row r="284" spans="1:9" x14ac:dyDescent="0.25">
      <c r="A284" s="3">
        <v>65</v>
      </c>
      <c r="B284" s="2">
        <v>0.64329999999999998</v>
      </c>
      <c r="C284" s="2">
        <v>4.8099999999999997E-2</v>
      </c>
      <c r="D284" s="2">
        <v>0.23949999999999999</v>
      </c>
      <c r="E284" s="2">
        <v>4.2099999999999999E-2</v>
      </c>
      <c r="F284" s="2">
        <v>7.1099999999999997E-2</v>
      </c>
      <c r="G284" s="2">
        <v>2.7699999999999999E-2</v>
      </c>
      <c r="H284" s="2">
        <v>4.6100000000000002E-2</v>
      </c>
      <c r="I284" s="2">
        <v>1.9400000000000001E-2</v>
      </c>
    </row>
    <row r="285" spans="1:9" x14ac:dyDescent="0.25">
      <c r="A285" s="3">
        <v>66</v>
      </c>
      <c r="B285" s="2">
        <v>0.64490000000000003</v>
      </c>
      <c r="C285" s="2">
        <v>4.9000000000000002E-2</v>
      </c>
      <c r="D285" s="2">
        <v>0.23930000000000001</v>
      </c>
      <c r="E285" s="2">
        <v>4.2999999999999997E-2</v>
      </c>
      <c r="F285" s="2">
        <v>6.9900000000000004E-2</v>
      </c>
      <c r="G285" s="2">
        <v>2.7799999999999998E-2</v>
      </c>
      <c r="H285" s="2">
        <v>4.5900000000000003E-2</v>
      </c>
      <c r="I285" s="2">
        <v>1.9699999999999999E-2</v>
      </c>
    </row>
    <row r="286" spans="1:9" x14ac:dyDescent="0.25">
      <c r="A286" s="3">
        <v>67</v>
      </c>
      <c r="B286" s="2">
        <v>0.64649999999999996</v>
      </c>
      <c r="C286" s="2">
        <v>4.9799999999999997E-2</v>
      </c>
      <c r="D286" s="2">
        <v>0.23899999999999999</v>
      </c>
      <c r="E286" s="2">
        <v>4.3799999999999999E-2</v>
      </c>
      <c r="F286" s="2">
        <v>6.8699999999999997E-2</v>
      </c>
      <c r="G286" s="2">
        <v>2.7900000000000001E-2</v>
      </c>
      <c r="H286" s="2">
        <v>4.58E-2</v>
      </c>
      <c r="I286" s="2">
        <v>0.02</v>
      </c>
    </row>
    <row r="287" spans="1:9" x14ac:dyDescent="0.25">
      <c r="A287" s="3">
        <v>68</v>
      </c>
      <c r="B287" s="2">
        <v>0.64800000000000002</v>
      </c>
      <c r="C287" s="2">
        <v>5.0700000000000002E-2</v>
      </c>
      <c r="D287" s="2">
        <v>0.23880000000000001</v>
      </c>
      <c r="E287" s="2">
        <v>4.4600000000000001E-2</v>
      </c>
      <c r="F287" s="2">
        <v>6.7500000000000004E-2</v>
      </c>
      <c r="G287" s="2">
        <v>2.8000000000000001E-2</v>
      </c>
      <c r="H287" s="2">
        <v>4.5699999999999998E-2</v>
      </c>
      <c r="I287" s="2">
        <v>2.0400000000000001E-2</v>
      </c>
    </row>
    <row r="288" spans="1:9" x14ac:dyDescent="0.25">
      <c r="A288" s="3">
        <v>69</v>
      </c>
      <c r="B288" s="2">
        <v>0.64959999999999996</v>
      </c>
      <c r="C288" s="2">
        <v>5.16E-2</v>
      </c>
      <c r="D288" s="2">
        <v>0.23849999999999999</v>
      </c>
      <c r="E288" s="2">
        <v>4.5499999999999999E-2</v>
      </c>
      <c r="F288" s="2">
        <v>6.6299999999999998E-2</v>
      </c>
      <c r="G288" s="2">
        <v>2.81E-2</v>
      </c>
      <c r="H288" s="2">
        <v>4.5600000000000002E-2</v>
      </c>
      <c r="I288" s="2">
        <v>2.07E-2</v>
      </c>
    </row>
    <row r="289" spans="1:9" x14ac:dyDescent="0.25">
      <c r="A289" s="3">
        <v>70</v>
      </c>
      <c r="B289" s="2">
        <v>0.65110000000000001</v>
      </c>
      <c r="C289" s="2">
        <v>5.2400000000000002E-2</v>
      </c>
      <c r="D289" s="2">
        <v>0.2382</v>
      </c>
      <c r="E289" s="2">
        <v>4.6300000000000001E-2</v>
      </c>
      <c r="F289" s="2">
        <v>6.5199999999999994E-2</v>
      </c>
      <c r="G289" s="2">
        <v>2.81E-2</v>
      </c>
      <c r="H289" s="2">
        <v>4.5499999999999999E-2</v>
      </c>
      <c r="I289" s="2">
        <v>2.1000000000000001E-2</v>
      </c>
    </row>
    <row r="290" spans="1:9" x14ac:dyDescent="0.25">
      <c r="A290" s="3">
        <v>71</v>
      </c>
      <c r="B290" s="2">
        <v>0.65259999999999996</v>
      </c>
      <c r="C290" s="2">
        <v>5.33E-2</v>
      </c>
      <c r="D290" s="2">
        <v>0.23799999999999999</v>
      </c>
      <c r="E290" s="2">
        <v>4.7199999999999999E-2</v>
      </c>
      <c r="F290" s="2">
        <v>6.4100000000000004E-2</v>
      </c>
      <c r="G290" s="2">
        <v>2.8199999999999999E-2</v>
      </c>
      <c r="H290" s="2">
        <v>4.5400000000000003E-2</v>
      </c>
      <c r="I290" s="2">
        <v>2.1299999999999999E-2</v>
      </c>
    </row>
    <row r="291" spans="1:9" x14ac:dyDescent="0.25">
      <c r="A291" s="3">
        <v>72</v>
      </c>
      <c r="B291" s="2">
        <v>0.65410000000000001</v>
      </c>
      <c r="C291" s="2">
        <v>5.4100000000000002E-2</v>
      </c>
      <c r="D291" s="2">
        <v>0.23769999999999999</v>
      </c>
      <c r="E291" s="2">
        <v>4.8000000000000001E-2</v>
      </c>
      <c r="F291" s="2">
        <v>6.3E-2</v>
      </c>
      <c r="G291" s="2">
        <v>2.8199999999999999E-2</v>
      </c>
      <c r="H291" s="2">
        <v>4.53E-2</v>
      </c>
      <c r="I291" s="2">
        <v>2.1700000000000001E-2</v>
      </c>
    </row>
    <row r="292" spans="1:9" x14ac:dyDescent="0.25">
      <c r="A292" s="3">
        <v>73</v>
      </c>
      <c r="B292" s="2">
        <v>0.65559999999999996</v>
      </c>
      <c r="C292" s="2">
        <v>5.5E-2</v>
      </c>
      <c r="D292" s="2">
        <v>0.2374</v>
      </c>
      <c r="E292" s="2">
        <v>4.8800000000000003E-2</v>
      </c>
      <c r="F292" s="2">
        <v>6.1899999999999997E-2</v>
      </c>
      <c r="G292" s="2">
        <v>2.8299999999999999E-2</v>
      </c>
      <c r="H292" s="2">
        <v>4.5199999999999997E-2</v>
      </c>
      <c r="I292" s="2">
        <v>2.1999999999999999E-2</v>
      </c>
    </row>
    <row r="293" spans="1:9" x14ac:dyDescent="0.25">
      <c r="A293" s="3">
        <v>74</v>
      </c>
      <c r="B293" s="2">
        <v>0.65700000000000003</v>
      </c>
      <c r="C293" s="2">
        <v>5.5800000000000002E-2</v>
      </c>
      <c r="D293" s="2">
        <v>0.23710000000000001</v>
      </c>
      <c r="E293" s="2">
        <v>4.9700000000000001E-2</v>
      </c>
      <c r="F293" s="2">
        <v>6.08E-2</v>
      </c>
      <c r="G293" s="2">
        <v>2.8299999999999999E-2</v>
      </c>
      <c r="H293" s="2">
        <v>4.4999999999999998E-2</v>
      </c>
      <c r="I293" s="2">
        <v>2.23E-2</v>
      </c>
    </row>
    <row r="294" spans="1:9" x14ac:dyDescent="0.25">
      <c r="A294" s="3">
        <v>75</v>
      </c>
      <c r="B294" s="2">
        <v>0.65849999999999997</v>
      </c>
      <c r="C294" s="2">
        <v>5.67E-2</v>
      </c>
      <c r="D294" s="2">
        <v>0.23680000000000001</v>
      </c>
      <c r="E294" s="2">
        <v>5.0500000000000003E-2</v>
      </c>
      <c r="F294" s="2">
        <v>5.9799999999999999E-2</v>
      </c>
      <c r="G294" s="2">
        <v>2.8299999999999999E-2</v>
      </c>
      <c r="H294" s="2">
        <v>4.4900000000000002E-2</v>
      </c>
      <c r="I294" s="2">
        <v>2.2599999999999999E-2</v>
      </c>
    </row>
    <row r="295" spans="1:9" x14ac:dyDescent="0.25">
      <c r="A295" s="3">
        <v>76</v>
      </c>
      <c r="B295" s="2">
        <v>0.66</v>
      </c>
      <c r="C295" s="2">
        <v>5.7500000000000002E-2</v>
      </c>
      <c r="D295" s="2">
        <v>0.23649999999999999</v>
      </c>
      <c r="E295" s="2">
        <v>5.1299999999999998E-2</v>
      </c>
      <c r="F295" s="2">
        <v>5.8700000000000002E-2</v>
      </c>
      <c r="G295" s="2">
        <v>2.8299999999999999E-2</v>
      </c>
      <c r="H295" s="2">
        <v>4.48E-2</v>
      </c>
      <c r="I295" s="2">
        <v>2.3E-2</v>
      </c>
    </row>
    <row r="296" spans="1:9" x14ac:dyDescent="0.25">
      <c r="A296" s="3">
        <v>77</v>
      </c>
      <c r="B296" s="2">
        <v>0.66139999999999999</v>
      </c>
      <c r="C296" s="2">
        <v>5.8400000000000001E-2</v>
      </c>
      <c r="D296" s="2">
        <v>0.23619999999999999</v>
      </c>
      <c r="E296" s="2">
        <v>5.2200000000000003E-2</v>
      </c>
      <c r="F296" s="2">
        <v>5.7700000000000001E-2</v>
      </c>
      <c r="G296" s="2">
        <v>2.8299999999999999E-2</v>
      </c>
      <c r="H296" s="2">
        <v>4.4699999999999997E-2</v>
      </c>
      <c r="I296" s="2">
        <v>2.3300000000000001E-2</v>
      </c>
    </row>
    <row r="297" spans="1:9" x14ac:dyDescent="0.25">
      <c r="A297" s="3">
        <v>78</v>
      </c>
      <c r="B297" s="2">
        <v>0.66279999999999994</v>
      </c>
      <c r="C297" s="2">
        <v>5.9200000000000003E-2</v>
      </c>
      <c r="D297" s="2">
        <v>0.2359</v>
      </c>
      <c r="E297" s="2">
        <v>5.2999999999999999E-2</v>
      </c>
      <c r="F297" s="2">
        <v>5.67E-2</v>
      </c>
      <c r="G297" s="2">
        <v>2.8299999999999999E-2</v>
      </c>
      <c r="H297" s="2">
        <v>4.4600000000000001E-2</v>
      </c>
      <c r="I297" s="2">
        <v>2.3599999999999999E-2</v>
      </c>
    </row>
    <row r="298" spans="1:9" x14ac:dyDescent="0.25">
      <c r="A298" s="3">
        <v>79</v>
      </c>
      <c r="B298" s="2">
        <v>0.66420000000000001</v>
      </c>
      <c r="C298" s="2">
        <v>6.0100000000000001E-2</v>
      </c>
      <c r="D298" s="2">
        <v>0.2356</v>
      </c>
      <c r="E298" s="2">
        <v>5.3900000000000003E-2</v>
      </c>
      <c r="F298" s="2">
        <v>5.57E-2</v>
      </c>
      <c r="G298" s="2">
        <v>2.8299999999999999E-2</v>
      </c>
      <c r="H298" s="2">
        <v>4.4499999999999998E-2</v>
      </c>
      <c r="I298" s="2">
        <v>2.3900000000000001E-2</v>
      </c>
    </row>
    <row r="299" spans="1:9" x14ac:dyDescent="0.25">
      <c r="A299" s="3">
        <v>80</v>
      </c>
      <c r="B299" s="2">
        <v>0.66569999999999996</v>
      </c>
      <c r="C299" s="2">
        <v>6.0999999999999999E-2</v>
      </c>
      <c r="D299" s="2">
        <v>0.23530000000000001</v>
      </c>
      <c r="E299" s="2">
        <v>5.4699999999999999E-2</v>
      </c>
      <c r="F299" s="2">
        <v>5.4800000000000001E-2</v>
      </c>
      <c r="G299" s="2">
        <v>2.8299999999999999E-2</v>
      </c>
      <c r="H299" s="2">
        <v>4.4299999999999999E-2</v>
      </c>
      <c r="I299" s="2">
        <v>2.4199999999999999E-2</v>
      </c>
    </row>
    <row r="300" spans="1:9" x14ac:dyDescent="0.25">
      <c r="A300" s="3">
        <v>81</v>
      </c>
      <c r="B300" s="2">
        <v>0.66700000000000004</v>
      </c>
      <c r="C300" s="2">
        <v>6.1800000000000001E-2</v>
      </c>
      <c r="D300" s="2">
        <v>0.2349</v>
      </c>
      <c r="E300" s="2">
        <v>5.5500000000000001E-2</v>
      </c>
      <c r="F300" s="2">
        <v>5.3800000000000001E-2</v>
      </c>
      <c r="G300" s="2">
        <v>2.8299999999999999E-2</v>
      </c>
      <c r="H300" s="2">
        <v>4.4200000000000003E-2</v>
      </c>
      <c r="I300" s="2">
        <v>2.4500000000000001E-2</v>
      </c>
    </row>
    <row r="301" spans="1:9" x14ac:dyDescent="0.25">
      <c r="A301" s="3">
        <v>82</v>
      </c>
      <c r="B301" s="2">
        <v>0.66839999999999999</v>
      </c>
      <c r="C301" s="2">
        <v>6.2600000000000003E-2</v>
      </c>
      <c r="D301" s="2">
        <v>0.2346</v>
      </c>
      <c r="E301" s="2">
        <v>5.6399999999999999E-2</v>
      </c>
      <c r="F301" s="2">
        <v>5.2900000000000003E-2</v>
      </c>
      <c r="G301" s="2">
        <v>2.8199999999999999E-2</v>
      </c>
      <c r="H301" s="2">
        <v>4.41E-2</v>
      </c>
      <c r="I301" s="2">
        <v>2.4899999999999999E-2</v>
      </c>
    </row>
    <row r="302" spans="1:9" x14ac:dyDescent="0.25">
      <c r="A302" s="3">
        <v>83</v>
      </c>
      <c r="B302" s="2">
        <v>0.66979999999999995</v>
      </c>
      <c r="C302" s="2">
        <v>6.3500000000000001E-2</v>
      </c>
      <c r="D302" s="2">
        <v>0.23430000000000001</v>
      </c>
      <c r="E302" s="2">
        <v>5.7200000000000001E-2</v>
      </c>
      <c r="F302" s="2">
        <v>5.1900000000000002E-2</v>
      </c>
      <c r="G302" s="2">
        <v>2.8199999999999999E-2</v>
      </c>
      <c r="H302" s="2">
        <v>4.3999999999999997E-2</v>
      </c>
      <c r="I302" s="2">
        <v>2.52E-2</v>
      </c>
    </row>
    <row r="303" spans="1:9" x14ac:dyDescent="0.25">
      <c r="A303" s="3">
        <v>84</v>
      </c>
      <c r="B303" s="2">
        <v>0.67120000000000002</v>
      </c>
      <c r="C303" s="2">
        <v>6.4299999999999996E-2</v>
      </c>
      <c r="D303" s="2">
        <v>0.2339</v>
      </c>
      <c r="E303" s="2">
        <v>5.8000000000000003E-2</v>
      </c>
      <c r="F303" s="2">
        <v>5.0999999999999997E-2</v>
      </c>
      <c r="G303" s="2">
        <v>2.81E-2</v>
      </c>
      <c r="H303" s="2">
        <v>4.3900000000000002E-2</v>
      </c>
      <c r="I303" s="2">
        <v>2.5499999999999998E-2</v>
      </c>
    </row>
    <row r="304" spans="1:9" x14ac:dyDescent="0.25">
      <c r="A304" s="3">
        <v>85</v>
      </c>
      <c r="B304" s="2">
        <v>0.67249999999999999</v>
      </c>
      <c r="C304" s="2">
        <v>6.5199999999999994E-2</v>
      </c>
      <c r="D304" s="2">
        <v>0.2336</v>
      </c>
      <c r="E304" s="2">
        <v>5.8900000000000001E-2</v>
      </c>
      <c r="F304" s="2">
        <v>5.0099999999999999E-2</v>
      </c>
      <c r="G304" s="2">
        <v>2.81E-2</v>
      </c>
      <c r="H304" s="2">
        <v>4.3700000000000003E-2</v>
      </c>
      <c r="I304" s="2">
        <v>2.58E-2</v>
      </c>
    </row>
    <row r="305" spans="1:9" x14ac:dyDescent="0.25">
      <c r="A305" s="3">
        <v>86</v>
      </c>
      <c r="B305" s="2">
        <v>0.67390000000000005</v>
      </c>
      <c r="C305" s="2">
        <v>6.6000000000000003E-2</v>
      </c>
      <c r="D305" s="2">
        <v>0.23319999999999999</v>
      </c>
      <c r="E305" s="2">
        <v>5.9700000000000003E-2</v>
      </c>
      <c r="F305" s="2">
        <v>4.9299999999999997E-2</v>
      </c>
      <c r="G305" s="2">
        <v>2.8000000000000001E-2</v>
      </c>
      <c r="H305" s="2">
        <v>4.36E-2</v>
      </c>
      <c r="I305" s="2">
        <v>2.6100000000000002E-2</v>
      </c>
    </row>
    <row r="306" spans="1:9" x14ac:dyDescent="0.25">
      <c r="A306" s="3">
        <v>87</v>
      </c>
      <c r="B306" s="2">
        <v>0.67520000000000002</v>
      </c>
      <c r="C306" s="2">
        <v>6.6900000000000001E-2</v>
      </c>
      <c r="D306" s="2">
        <v>0.2329</v>
      </c>
      <c r="E306" s="2">
        <v>6.0499999999999998E-2</v>
      </c>
      <c r="F306" s="2">
        <v>4.8399999999999999E-2</v>
      </c>
      <c r="G306" s="2">
        <v>2.7900000000000001E-2</v>
      </c>
      <c r="H306" s="2">
        <v>4.3499999999999997E-2</v>
      </c>
      <c r="I306" s="2">
        <v>2.64E-2</v>
      </c>
    </row>
    <row r="307" spans="1:9" x14ac:dyDescent="0.25">
      <c r="A307" s="3">
        <v>88</v>
      </c>
      <c r="B307" s="2">
        <v>0.67649999999999999</v>
      </c>
      <c r="C307" s="2">
        <v>6.7699999999999996E-2</v>
      </c>
      <c r="D307" s="2">
        <v>0.23250000000000001</v>
      </c>
      <c r="E307" s="2">
        <v>6.1400000000000003E-2</v>
      </c>
      <c r="F307" s="2">
        <v>4.7600000000000003E-2</v>
      </c>
      <c r="G307" s="2">
        <v>2.7900000000000001E-2</v>
      </c>
      <c r="H307" s="2">
        <v>4.3400000000000001E-2</v>
      </c>
      <c r="I307" s="2">
        <v>2.6700000000000002E-2</v>
      </c>
    </row>
    <row r="308" spans="1:9" x14ac:dyDescent="0.25">
      <c r="A308" s="3">
        <v>89</v>
      </c>
      <c r="B308" s="2">
        <v>0.67789999999999995</v>
      </c>
      <c r="C308" s="2">
        <v>6.8599999999999994E-2</v>
      </c>
      <c r="D308" s="2">
        <v>0.23219999999999999</v>
      </c>
      <c r="E308" s="2">
        <v>6.2199999999999998E-2</v>
      </c>
      <c r="F308" s="2">
        <v>4.6699999999999998E-2</v>
      </c>
      <c r="G308" s="2">
        <v>2.7799999999999998E-2</v>
      </c>
      <c r="H308" s="2">
        <v>4.3200000000000002E-2</v>
      </c>
      <c r="I308" s="2">
        <v>2.7E-2</v>
      </c>
    </row>
    <row r="309" spans="1:9" x14ac:dyDescent="0.25">
      <c r="A309" s="3">
        <v>90</v>
      </c>
      <c r="B309" s="2">
        <v>0.67920000000000003</v>
      </c>
      <c r="C309" s="2">
        <v>6.9400000000000003E-2</v>
      </c>
      <c r="D309" s="2">
        <v>0.23180000000000001</v>
      </c>
      <c r="E309" s="2">
        <v>6.3E-2</v>
      </c>
      <c r="F309" s="2">
        <v>4.5900000000000003E-2</v>
      </c>
      <c r="G309" s="2">
        <v>2.7699999999999999E-2</v>
      </c>
      <c r="H309" s="2">
        <v>4.3099999999999999E-2</v>
      </c>
      <c r="I309" s="2">
        <v>2.7300000000000001E-2</v>
      </c>
    </row>
    <row r="310" spans="1:9" x14ac:dyDescent="0.25">
      <c r="A310" s="3">
        <v>92</v>
      </c>
      <c r="B310" s="2">
        <v>0.68169999999999997</v>
      </c>
      <c r="C310" s="2">
        <v>7.1099999999999997E-2</v>
      </c>
      <c r="D310" s="2">
        <v>0.2311</v>
      </c>
      <c r="E310" s="2">
        <v>6.4699999999999994E-2</v>
      </c>
      <c r="F310" s="2">
        <v>4.4299999999999999E-2</v>
      </c>
      <c r="G310" s="2">
        <v>2.75E-2</v>
      </c>
      <c r="H310" s="2">
        <v>4.2900000000000001E-2</v>
      </c>
      <c r="I310" s="2">
        <v>2.7900000000000001E-2</v>
      </c>
    </row>
    <row r="311" spans="1:9" x14ac:dyDescent="0.25">
      <c r="A311" s="3">
        <v>93</v>
      </c>
      <c r="B311" s="2">
        <v>0.68300000000000005</v>
      </c>
      <c r="C311" s="2">
        <v>7.1900000000000006E-2</v>
      </c>
      <c r="D311" s="2">
        <v>0.23069999999999999</v>
      </c>
      <c r="E311" s="2">
        <v>6.5500000000000003E-2</v>
      </c>
      <c r="F311" s="2">
        <v>4.3499999999999997E-2</v>
      </c>
      <c r="G311" s="2">
        <v>2.7400000000000001E-2</v>
      </c>
      <c r="H311" s="2">
        <v>4.2700000000000002E-2</v>
      </c>
      <c r="I311" s="2">
        <v>2.8199999999999999E-2</v>
      </c>
    </row>
    <row r="312" spans="1:9" x14ac:dyDescent="0.25">
      <c r="A312" s="3">
        <v>95</v>
      </c>
      <c r="B312" s="2">
        <v>0.6855</v>
      </c>
      <c r="C312" s="2">
        <v>7.3599999999999999E-2</v>
      </c>
      <c r="D312" s="2">
        <v>0.23</v>
      </c>
      <c r="E312" s="2">
        <v>6.7199999999999996E-2</v>
      </c>
      <c r="F312" s="2">
        <v>4.2000000000000003E-2</v>
      </c>
      <c r="G312" s="2">
        <v>2.7199999999999998E-2</v>
      </c>
      <c r="H312" s="2">
        <v>4.2500000000000003E-2</v>
      </c>
      <c r="I312" s="2">
        <v>2.8799999999999999E-2</v>
      </c>
    </row>
    <row r="313" spans="1:9" x14ac:dyDescent="0.25">
      <c r="A313" s="3">
        <v>97</v>
      </c>
      <c r="B313" s="2">
        <v>0.68799999999999994</v>
      </c>
      <c r="C313" s="2">
        <v>7.5200000000000003E-2</v>
      </c>
      <c r="D313" s="2">
        <v>0.22919999999999999</v>
      </c>
      <c r="E313" s="2">
        <v>6.88E-2</v>
      </c>
      <c r="F313" s="2">
        <v>4.0500000000000001E-2</v>
      </c>
      <c r="G313" s="2">
        <v>2.69E-2</v>
      </c>
      <c r="H313" s="2">
        <v>4.2200000000000001E-2</v>
      </c>
      <c r="I313" s="2">
        <v>2.93E-2</v>
      </c>
    </row>
    <row r="314" spans="1:9" x14ac:dyDescent="0.25">
      <c r="A314" s="3">
        <v>99</v>
      </c>
      <c r="B314" s="2">
        <v>0.6905</v>
      </c>
      <c r="C314" s="2">
        <v>7.6899999999999996E-2</v>
      </c>
      <c r="D314" s="2">
        <v>0.22839999999999999</v>
      </c>
      <c r="E314" s="2">
        <v>7.0400000000000004E-2</v>
      </c>
      <c r="F314" s="2">
        <v>3.9100000000000003E-2</v>
      </c>
      <c r="G314" s="2">
        <v>2.6700000000000002E-2</v>
      </c>
      <c r="H314" s="2">
        <v>4.2000000000000003E-2</v>
      </c>
      <c r="I314" s="2">
        <v>2.9899999999999999E-2</v>
      </c>
    </row>
    <row r="315" spans="1:9" x14ac:dyDescent="0.25">
      <c r="A315" s="3">
        <v>100</v>
      </c>
      <c r="B315" s="2">
        <v>0.69169999999999998</v>
      </c>
      <c r="C315" s="2">
        <v>7.7700000000000005E-2</v>
      </c>
      <c r="D315" s="2">
        <v>0.22800000000000001</v>
      </c>
      <c r="E315" s="2">
        <v>7.1199999999999999E-2</v>
      </c>
      <c r="F315" s="2">
        <v>3.8399999999999997E-2</v>
      </c>
      <c r="G315" s="2">
        <v>2.6499999999999999E-2</v>
      </c>
      <c r="H315" s="2">
        <v>4.1799999999999997E-2</v>
      </c>
      <c r="I315" s="2">
        <v>3.0200000000000001E-2</v>
      </c>
    </row>
    <row r="316" spans="1:9" x14ac:dyDescent="0.25">
      <c r="A316" s="3">
        <v>101</v>
      </c>
      <c r="B316" s="2">
        <v>0.69289999999999996</v>
      </c>
      <c r="C316" s="2">
        <v>7.85E-2</v>
      </c>
      <c r="D316" s="2">
        <v>0.2276</v>
      </c>
      <c r="E316" s="2">
        <v>7.1999999999999995E-2</v>
      </c>
      <c r="F316" s="2">
        <v>3.7699999999999997E-2</v>
      </c>
      <c r="G316" s="2">
        <v>2.64E-2</v>
      </c>
      <c r="H316" s="2">
        <v>4.1700000000000001E-2</v>
      </c>
      <c r="I316" s="2">
        <v>3.0499999999999999E-2</v>
      </c>
    </row>
    <row r="317" spans="1:9" x14ac:dyDescent="0.25">
      <c r="A317" s="3">
        <v>102</v>
      </c>
      <c r="B317" s="2">
        <v>0.69410000000000005</v>
      </c>
      <c r="C317" s="2">
        <v>7.9299999999999995E-2</v>
      </c>
      <c r="D317" s="2">
        <v>0.2273</v>
      </c>
      <c r="E317" s="2">
        <v>7.2900000000000006E-2</v>
      </c>
      <c r="F317" s="2">
        <v>3.7100000000000001E-2</v>
      </c>
      <c r="G317" s="2">
        <v>2.63E-2</v>
      </c>
      <c r="H317" s="2">
        <v>4.1599999999999998E-2</v>
      </c>
      <c r="I317" s="2">
        <v>3.0700000000000002E-2</v>
      </c>
    </row>
    <row r="318" spans="1:9" x14ac:dyDescent="0.25">
      <c r="A318" s="3">
        <v>103</v>
      </c>
      <c r="B318" s="2">
        <v>0.69530000000000003</v>
      </c>
      <c r="C318" s="2">
        <v>8.0100000000000005E-2</v>
      </c>
      <c r="D318" s="2">
        <v>0.22689999999999999</v>
      </c>
      <c r="E318" s="2">
        <v>7.3700000000000002E-2</v>
      </c>
      <c r="F318" s="2">
        <v>3.6400000000000002E-2</v>
      </c>
      <c r="G318" s="2">
        <v>2.6100000000000002E-2</v>
      </c>
      <c r="H318" s="2">
        <v>4.1500000000000002E-2</v>
      </c>
      <c r="I318" s="2">
        <v>3.1E-2</v>
      </c>
    </row>
    <row r="319" spans="1:9" x14ac:dyDescent="0.25">
      <c r="A319" s="3">
        <v>104</v>
      </c>
      <c r="B319" s="2">
        <v>0.69650000000000001</v>
      </c>
      <c r="C319" s="2">
        <v>8.09E-2</v>
      </c>
      <c r="D319" s="2">
        <v>0.22639999999999999</v>
      </c>
      <c r="E319" s="2">
        <v>7.4499999999999997E-2</v>
      </c>
      <c r="F319" s="2">
        <v>3.5799999999999998E-2</v>
      </c>
      <c r="G319" s="2">
        <v>2.5999999999999999E-2</v>
      </c>
      <c r="H319" s="2">
        <v>4.1300000000000003E-2</v>
      </c>
      <c r="I319" s="2">
        <v>3.1300000000000001E-2</v>
      </c>
    </row>
    <row r="320" spans="1:9" x14ac:dyDescent="0.25">
      <c r="A320" s="3">
        <v>105</v>
      </c>
      <c r="B320" s="2">
        <v>0.6976</v>
      </c>
      <c r="C320" s="2">
        <v>8.1699999999999995E-2</v>
      </c>
      <c r="D320" s="2">
        <v>0.22600000000000001</v>
      </c>
      <c r="E320" s="2">
        <v>7.5300000000000006E-2</v>
      </c>
      <c r="F320" s="2">
        <v>3.5099999999999999E-2</v>
      </c>
      <c r="G320" s="2">
        <v>2.58E-2</v>
      </c>
      <c r="H320" s="2">
        <v>4.1200000000000001E-2</v>
      </c>
      <c r="I320" s="2">
        <v>3.1600000000000003E-2</v>
      </c>
    </row>
    <row r="321" spans="1:9" x14ac:dyDescent="0.25">
      <c r="A321" s="3">
        <v>106</v>
      </c>
      <c r="B321" s="2">
        <v>0.69879999999999998</v>
      </c>
      <c r="C321" s="2">
        <v>8.2500000000000004E-2</v>
      </c>
      <c r="D321" s="2">
        <v>0.22559999999999999</v>
      </c>
      <c r="E321" s="2">
        <v>7.6100000000000001E-2</v>
      </c>
      <c r="F321" s="2">
        <v>3.4500000000000003E-2</v>
      </c>
      <c r="G321" s="2">
        <v>2.5700000000000001E-2</v>
      </c>
      <c r="H321" s="2">
        <v>4.1099999999999998E-2</v>
      </c>
      <c r="I321" s="2">
        <v>3.1800000000000002E-2</v>
      </c>
    </row>
    <row r="322" spans="1:9" x14ac:dyDescent="0.25">
      <c r="A322" s="3">
        <v>107</v>
      </c>
      <c r="B322" s="2">
        <v>0.7</v>
      </c>
      <c r="C322" s="2">
        <v>8.3299999999999999E-2</v>
      </c>
      <c r="D322" s="2">
        <v>0.22520000000000001</v>
      </c>
      <c r="E322" s="2">
        <v>7.6899999999999996E-2</v>
      </c>
      <c r="F322" s="2">
        <v>3.39E-2</v>
      </c>
      <c r="G322" s="2">
        <v>2.5499999999999998E-2</v>
      </c>
      <c r="H322" s="2">
        <v>4.0899999999999999E-2</v>
      </c>
      <c r="I322" s="2">
        <v>3.2099999999999997E-2</v>
      </c>
    </row>
    <row r="323" spans="1:9" x14ac:dyDescent="0.25">
      <c r="A323" s="3">
        <v>109</v>
      </c>
      <c r="B323" s="2">
        <v>0.70220000000000005</v>
      </c>
      <c r="C323" s="2">
        <v>8.5000000000000006E-2</v>
      </c>
      <c r="D323" s="2">
        <v>0.22439999999999999</v>
      </c>
      <c r="E323" s="2">
        <v>7.8399999999999997E-2</v>
      </c>
      <c r="F323" s="2">
        <v>3.27E-2</v>
      </c>
      <c r="G323" s="2">
        <v>2.52E-2</v>
      </c>
      <c r="H323" s="2">
        <v>4.07E-2</v>
      </c>
      <c r="I323" s="2">
        <v>3.2599999999999997E-2</v>
      </c>
    </row>
    <row r="324" spans="1:9" x14ac:dyDescent="0.25">
      <c r="A324" s="3">
        <v>110</v>
      </c>
      <c r="B324" s="2">
        <v>0.70340000000000003</v>
      </c>
      <c r="C324" s="2">
        <v>8.5800000000000001E-2</v>
      </c>
      <c r="D324" s="2">
        <v>0.224</v>
      </c>
      <c r="E324" s="2">
        <v>7.9200000000000007E-2</v>
      </c>
      <c r="F324" s="2">
        <v>3.2099999999999997E-2</v>
      </c>
      <c r="G324" s="2">
        <v>2.5000000000000001E-2</v>
      </c>
      <c r="H324" s="2">
        <v>4.0599999999999997E-2</v>
      </c>
      <c r="I324" s="2">
        <v>3.2899999999999999E-2</v>
      </c>
    </row>
    <row r="325" spans="1:9" x14ac:dyDescent="0.25">
      <c r="A325" s="3">
        <v>111</v>
      </c>
      <c r="B325" s="2">
        <v>0.70450000000000002</v>
      </c>
      <c r="C325" s="2">
        <v>8.6499999999999994E-2</v>
      </c>
      <c r="D325" s="2">
        <v>0.22359999999999999</v>
      </c>
      <c r="E325" s="2">
        <v>0.08</v>
      </c>
      <c r="F325" s="2">
        <v>3.15E-2</v>
      </c>
      <c r="G325" s="2">
        <v>2.4899999999999999E-2</v>
      </c>
      <c r="H325" s="2">
        <v>4.0399999999999998E-2</v>
      </c>
      <c r="I325" s="2">
        <v>3.3099999999999997E-2</v>
      </c>
    </row>
    <row r="326" spans="1:9" x14ac:dyDescent="0.25">
      <c r="A326" s="3">
        <v>112</v>
      </c>
      <c r="B326" s="2">
        <v>0.7056</v>
      </c>
      <c r="C326" s="2">
        <v>8.7300000000000003E-2</v>
      </c>
      <c r="D326" s="2">
        <v>0.22309999999999999</v>
      </c>
      <c r="E326" s="2">
        <v>8.0799999999999997E-2</v>
      </c>
      <c r="F326" s="2">
        <v>3.1E-2</v>
      </c>
      <c r="G326" s="2">
        <v>2.47E-2</v>
      </c>
      <c r="H326" s="2">
        <v>4.0300000000000002E-2</v>
      </c>
      <c r="I326" s="2">
        <v>3.3399999999999999E-2</v>
      </c>
    </row>
    <row r="327" spans="1:9" x14ac:dyDescent="0.25">
      <c r="A327" s="3">
        <v>115</v>
      </c>
      <c r="B327" s="2">
        <v>0.70889999999999997</v>
      </c>
      <c r="C327" s="2">
        <v>8.9700000000000002E-2</v>
      </c>
      <c r="D327" s="2">
        <v>0.22189999999999999</v>
      </c>
      <c r="E327" s="2">
        <v>8.3099999999999993E-2</v>
      </c>
      <c r="F327" s="2">
        <v>2.93E-2</v>
      </c>
      <c r="G327" s="2">
        <v>2.4199999999999999E-2</v>
      </c>
      <c r="H327" s="2">
        <v>3.9899999999999998E-2</v>
      </c>
      <c r="I327" s="2">
        <v>3.4099999999999998E-2</v>
      </c>
    </row>
    <row r="328" spans="1:9" x14ac:dyDescent="0.25">
      <c r="A328" s="3">
        <v>116</v>
      </c>
      <c r="B328" s="2">
        <v>0.71</v>
      </c>
      <c r="C328" s="2">
        <v>9.0499999999999997E-2</v>
      </c>
      <c r="D328" s="2">
        <v>0.22140000000000001</v>
      </c>
      <c r="E328" s="2">
        <v>8.3900000000000002E-2</v>
      </c>
      <c r="F328" s="2">
        <v>2.8799999999999999E-2</v>
      </c>
      <c r="G328" s="2">
        <v>2.4E-2</v>
      </c>
      <c r="H328" s="2">
        <v>3.9800000000000002E-2</v>
      </c>
      <c r="I328" s="2">
        <v>3.44E-2</v>
      </c>
    </row>
    <row r="329" spans="1:9" x14ac:dyDescent="0.25">
      <c r="A329" s="3">
        <v>117</v>
      </c>
      <c r="B329" s="2">
        <v>0.71109999999999995</v>
      </c>
      <c r="C329" s="2">
        <v>9.1300000000000006E-2</v>
      </c>
      <c r="D329" s="2">
        <v>0.221</v>
      </c>
      <c r="E329" s="2">
        <v>8.4699999999999998E-2</v>
      </c>
      <c r="F329" s="2">
        <v>2.8299999999999999E-2</v>
      </c>
      <c r="G329" s="2">
        <v>2.3800000000000002E-2</v>
      </c>
      <c r="H329" s="2">
        <v>3.9600000000000003E-2</v>
      </c>
      <c r="I329" s="2">
        <v>3.4599999999999999E-2</v>
      </c>
    </row>
    <row r="330" spans="1:9" x14ac:dyDescent="0.25">
      <c r="A330" s="3">
        <v>127</v>
      </c>
      <c r="B330" s="2">
        <v>0.72150000000000003</v>
      </c>
      <c r="C330" s="2">
        <v>9.8900000000000002E-2</v>
      </c>
      <c r="D330" s="2">
        <v>0.21659999999999999</v>
      </c>
      <c r="E330" s="2">
        <v>9.2299999999999993E-2</v>
      </c>
      <c r="F330" s="2">
        <v>2.3599999999999999E-2</v>
      </c>
      <c r="G330" s="2">
        <v>2.1999999999999999E-2</v>
      </c>
      <c r="H330" s="2">
        <v>3.8300000000000001E-2</v>
      </c>
      <c r="I330" s="2">
        <v>3.6999999999999998E-2</v>
      </c>
    </row>
    <row r="331" spans="1:9" x14ac:dyDescent="0.25">
      <c r="A331" s="3">
        <v>128</v>
      </c>
      <c r="B331" s="2">
        <v>0.72250000000000003</v>
      </c>
      <c r="C331" s="2">
        <v>9.9699999999999997E-2</v>
      </c>
      <c r="D331" s="2">
        <v>0.21609999999999999</v>
      </c>
      <c r="E331" s="2">
        <v>9.2999999999999999E-2</v>
      </c>
      <c r="F331" s="2">
        <v>2.3099999999999999E-2</v>
      </c>
      <c r="G331" s="2">
        <v>2.18E-2</v>
      </c>
      <c r="H331" s="2">
        <v>3.8199999999999998E-2</v>
      </c>
      <c r="I331" s="2">
        <v>3.7199999999999997E-2</v>
      </c>
    </row>
    <row r="332" spans="1:9" x14ac:dyDescent="0.25">
      <c r="A332" s="3">
        <v>129</v>
      </c>
      <c r="B332" s="2">
        <v>0.72350000000000003</v>
      </c>
      <c r="C332" s="2">
        <v>0.10050000000000001</v>
      </c>
      <c r="D332" s="2">
        <v>0.2157</v>
      </c>
      <c r="E332" s="2">
        <v>9.3700000000000006E-2</v>
      </c>
      <c r="F332" s="2">
        <v>2.2700000000000001E-2</v>
      </c>
      <c r="G332" s="2">
        <v>2.1600000000000001E-2</v>
      </c>
      <c r="H332" s="2">
        <v>3.8100000000000002E-2</v>
      </c>
      <c r="I332" s="2">
        <v>3.7400000000000003E-2</v>
      </c>
    </row>
    <row r="333" spans="1:9" x14ac:dyDescent="0.25">
      <c r="A333" s="3">
        <v>131</v>
      </c>
      <c r="B333" s="2">
        <v>0.72550000000000003</v>
      </c>
      <c r="C333" s="2">
        <v>0.1019</v>
      </c>
      <c r="D333" s="2">
        <v>0.21479999999999999</v>
      </c>
      <c r="E333" s="2">
        <v>9.5200000000000007E-2</v>
      </c>
      <c r="F333" s="2">
        <v>2.1899999999999999E-2</v>
      </c>
      <c r="G333" s="2">
        <v>2.12E-2</v>
      </c>
      <c r="H333" s="2">
        <v>3.78E-2</v>
      </c>
      <c r="I333" s="2">
        <v>3.78E-2</v>
      </c>
    </row>
    <row r="334" spans="1:9" x14ac:dyDescent="0.25">
      <c r="A334" s="3">
        <v>133</v>
      </c>
      <c r="B334" s="2">
        <v>0.72750000000000004</v>
      </c>
      <c r="C334" s="2">
        <v>0.10340000000000001</v>
      </c>
      <c r="D334" s="2">
        <v>0.21390000000000001</v>
      </c>
      <c r="E334" s="2">
        <v>9.6699999999999994E-2</v>
      </c>
      <c r="F334" s="2">
        <v>2.1100000000000001E-2</v>
      </c>
      <c r="G334" s="2">
        <v>2.0799999999999999E-2</v>
      </c>
      <c r="H334" s="2">
        <v>3.7499999999999999E-2</v>
      </c>
      <c r="I334" s="2">
        <v>3.8300000000000001E-2</v>
      </c>
    </row>
    <row r="335" spans="1:9" x14ac:dyDescent="0.25">
      <c r="A335" s="3">
        <v>135</v>
      </c>
      <c r="B335" s="2">
        <v>0.72940000000000005</v>
      </c>
      <c r="C335" s="2">
        <v>0.10489999999999999</v>
      </c>
      <c r="D335" s="2">
        <v>0.21290000000000001</v>
      </c>
      <c r="E335" s="2">
        <v>9.8100000000000007E-2</v>
      </c>
      <c r="F335" s="2">
        <v>2.0400000000000001E-2</v>
      </c>
      <c r="G335" s="2">
        <v>2.0400000000000001E-2</v>
      </c>
      <c r="H335" s="2">
        <v>3.73E-2</v>
      </c>
      <c r="I335" s="2">
        <v>3.8699999999999998E-2</v>
      </c>
    </row>
    <row r="336" spans="1:9" x14ac:dyDescent="0.25">
      <c r="A336" s="3">
        <v>150</v>
      </c>
      <c r="B336" s="2">
        <v>0.74319999999999997</v>
      </c>
      <c r="C336" s="2">
        <v>0.11550000000000001</v>
      </c>
      <c r="D336" s="2">
        <v>0.20599999999999999</v>
      </c>
      <c r="E336" s="2">
        <v>0.1085</v>
      </c>
      <c r="F336" s="2">
        <v>1.55E-2</v>
      </c>
      <c r="G336" s="2">
        <v>1.7600000000000001E-2</v>
      </c>
      <c r="H336" s="2">
        <v>3.5299999999999998E-2</v>
      </c>
      <c r="I336" s="2">
        <v>4.1500000000000002E-2</v>
      </c>
    </row>
    <row r="337" spans="1:9" x14ac:dyDescent="0.25">
      <c r="A337" s="3">
        <v>152</v>
      </c>
      <c r="B337" s="2">
        <v>0.745</v>
      </c>
      <c r="C337" s="2">
        <v>0.1169</v>
      </c>
      <c r="D337" s="2">
        <v>0.20499999999999999</v>
      </c>
      <c r="E337" s="2">
        <v>0.1099</v>
      </c>
      <c r="F337" s="2">
        <v>1.49E-2</v>
      </c>
      <c r="G337" s="2">
        <v>1.72E-2</v>
      </c>
      <c r="H337" s="2">
        <v>3.5099999999999999E-2</v>
      </c>
      <c r="I337" s="2">
        <v>4.19E-2</v>
      </c>
    </row>
    <row r="338" spans="1:9" x14ac:dyDescent="0.25">
      <c r="A338" s="3">
        <v>174</v>
      </c>
      <c r="B338" s="2">
        <v>0.76319999999999999</v>
      </c>
      <c r="C338" s="2">
        <v>0.13109999999999999</v>
      </c>
      <c r="D338" s="2">
        <v>0.1946</v>
      </c>
      <c r="E338" s="2">
        <v>0.1237</v>
      </c>
      <c r="F338" s="2">
        <v>9.9000000000000008E-3</v>
      </c>
      <c r="G338" s="2">
        <v>1.34E-2</v>
      </c>
      <c r="H338" s="2">
        <v>3.2300000000000002E-2</v>
      </c>
      <c r="I338" s="2">
        <v>4.5199999999999997E-2</v>
      </c>
    </row>
    <row r="339" spans="1:9" x14ac:dyDescent="0.25">
      <c r="A339" s="3">
        <v>180</v>
      </c>
      <c r="B339" s="2">
        <v>0.76780000000000004</v>
      </c>
      <c r="C339" s="2">
        <v>0.13469999999999999</v>
      </c>
      <c r="D339" s="2">
        <v>0.19170000000000001</v>
      </c>
      <c r="E339" s="2">
        <v>0.1273</v>
      </c>
      <c r="F339" s="2">
        <v>8.8999999999999999E-3</v>
      </c>
      <c r="G339" s="2">
        <v>1.2500000000000001E-2</v>
      </c>
      <c r="H339" s="2">
        <v>3.1600000000000003E-2</v>
      </c>
      <c r="I339" s="2">
        <v>4.5900000000000003E-2</v>
      </c>
    </row>
    <row r="340" spans="1:9" x14ac:dyDescent="0.25">
      <c r="A340" s="3">
        <v>181</v>
      </c>
      <c r="B340" s="2">
        <v>0.76859999999999995</v>
      </c>
      <c r="C340" s="2">
        <v>0.1353</v>
      </c>
      <c r="D340" s="2">
        <v>0.19120000000000001</v>
      </c>
      <c r="E340" s="2">
        <v>0.1278</v>
      </c>
      <c r="F340" s="2">
        <v>8.6999999999999994E-3</v>
      </c>
      <c r="G340" s="2">
        <v>1.23E-2</v>
      </c>
      <c r="H340" s="2">
        <v>3.15E-2</v>
      </c>
      <c r="I340" s="2">
        <v>4.5999999999999999E-2</v>
      </c>
    </row>
    <row r="341" spans="1:9" x14ac:dyDescent="0.25">
      <c r="A341" s="3">
        <v>187</v>
      </c>
      <c r="B341" s="2">
        <v>0.77310000000000001</v>
      </c>
      <c r="C341" s="2">
        <v>0.13869999999999999</v>
      </c>
      <c r="D341" s="2">
        <v>0.18840000000000001</v>
      </c>
      <c r="E341" s="2">
        <v>0.13120000000000001</v>
      </c>
      <c r="F341" s="2">
        <v>7.7999999999999996E-3</v>
      </c>
      <c r="G341" s="2">
        <v>1.14E-2</v>
      </c>
      <c r="H341" s="2">
        <v>3.0800000000000001E-2</v>
      </c>
      <c r="I341" s="2">
        <v>4.6699999999999998E-2</v>
      </c>
    </row>
    <row r="342" spans="1:9" x14ac:dyDescent="0.25">
      <c r="A342" s="27"/>
      <c r="B342" s="28"/>
      <c r="C342" s="28"/>
      <c r="D342" s="28"/>
      <c r="E342" s="28"/>
      <c r="F342" s="28"/>
      <c r="G342" s="28"/>
      <c r="H342" s="28"/>
      <c r="I342" s="29"/>
    </row>
    <row r="343" spans="1:9" x14ac:dyDescent="0.25">
      <c r="A343" s="2"/>
      <c r="B343" s="24" t="s">
        <v>115</v>
      </c>
      <c r="C343" s="25"/>
      <c r="D343" s="25"/>
      <c r="E343" s="25"/>
      <c r="F343" s="25"/>
      <c r="G343" s="25"/>
      <c r="H343" s="25"/>
      <c r="I343" s="26"/>
    </row>
    <row r="344" spans="1:9" x14ac:dyDescent="0.25">
      <c r="A344" s="3" t="s">
        <v>109</v>
      </c>
      <c r="B344" s="3" t="s">
        <v>87</v>
      </c>
      <c r="C344" s="3" t="s">
        <v>104</v>
      </c>
      <c r="D344" s="3" t="s">
        <v>89</v>
      </c>
      <c r="E344" s="3" t="s">
        <v>104</v>
      </c>
      <c r="F344" s="3" t="s">
        <v>90</v>
      </c>
      <c r="G344" s="3" t="s">
        <v>104</v>
      </c>
      <c r="H344" s="3" t="s">
        <v>91</v>
      </c>
      <c r="I344" s="3" t="s">
        <v>104</v>
      </c>
    </row>
    <row r="345" spans="1:9" x14ac:dyDescent="0.25">
      <c r="A345" s="3">
        <v>1</v>
      </c>
      <c r="B345" s="2">
        <v>0.88880000000000003</v>
      </c>
      <c r="C345" s="2" t="s">
        <v>11</v>
      </c>
      <c r="D345" s="2">
        <v>4.9000000000000002E-2</v>
      </c>
      <c r="E345" s="2" t="s">
        <v>11</v>
      </c>
      <c r="F345" s="2">
        <v>5.7799999999999997E-2</v>
      </c>
      <c r="G345" s="2" t="s">
        <v>11</v>
      </c>
      <c r="H345" s="2">
        <v>4.3E-3</v>
      </c>
      <c r="I345" s="2" t="s">
        <v>11</v>
      </c>
    </row>
    <row r="346" spans="1:9" x14ac:dyDescent="0.25">
      <c r="A346" s="3">
        <v>2</v>
      </c>
      <c r="B346" s="2">
        <v>0.1143</v>
      </c>
      <c r="C346" s="2" t="s">
        <v>11</v>
      </c>
      <c r="D346" s="2">
        <v>0.82479999999999998</v>
      </c>
      <c r="E346" s="2" t="s">
        <v>11</v>
      </c>
      <c r="F346" s="2">
        <v>4.99E-2</v>
      </c>
      <c r="G346" s="2" t="s">
        <v>11</v>
      </c>
      <c r="H346" s="2">
        <v>1.0999999999999999E-2</v>
      </c>
      <c r="I346" s="2" t="s">
        <v>11</v>
      </c>
    </row>
    <row r="347" spans="1:9" x14ac:dyDescent="0.25">
      <c r="A347" s="3">
        <v>3</v>
      </c>
      <c r="B347" s="2">
        <v>0.22570000000000001</v>
      </c>
      <c r="C347" s="2" t="s">
        <v>11</v>
      </c>
      <c r="D347" s="2">
        <v>8.3500000000000005E-2</v>
      </c>
      <c r="E347" s="2" t="s">
        <v>11</v>
      </c>
      <c r="F347" s="2">
        <v>0.68859999999999999</v>
      </c>
      <c r="G347" s="2" t="s">
        <v>11</v>
      </c>
      <c r="H347" s="2">
        <v>2.2000000000000001E-3</v>
      </c>
      <c r="I347" s="2" t="s">
        <v>11</v>
      </c>
    </row>
    <row r="348" spans="1:9" x14ac:dyDescent="0.25">
      <c r="A348" s="3">
        <v>4</v>
      </c>
      <c r="B348" s="2">
        <v>4.9200000000000001E-2</v>
      </c>
      <c r="C348" s="2" t="s">
        <v>11</v>
      </c>
      <c r="D348" s="2">
        <v>5.4100000000000002E-2</v>
      </c>
      <c r="E348" s="2" t="s">
        <v>11</v>
      </c>
      <c r="F348" s="2">
        <v>6.4999999999999997E-3</v>
      </c>
      <c r="G348" s="2" t="s">
        <v>11</v>
      </c>
      <c r="H348" s="2">
        <v>0.89019999999999999</v>
      </c>
      <c r="I348" s="2" t="s">
        <v>11</v>
      </c>
    </row>
    <row r="349" spans="1:9" x14ac:dyDescent="0.25">
      <c r="A349" s="3"/>
      <c r="B349" s="2"/>
      <c r="C349" s="2"/>
      <c r="D349" s="2"/>
      <c r="E349" s="2"/>
      <c r="F349" s="2"/>
      <c r="G349" s="2"/>
      <c r="H349" s="2"/>
      <c r="I349" s="2"/>
    </row>
    <row r="350" spans="1:9" x14ac:dyDescent="0.25">
      <c r="A350" s="3"/>
      <c r="B350" s="2"/>
      <c r="C350" s="2"/>
      <c r="D350" s="2"/>
      <c r="E350" s="2"/>
      <c r="F350" s="2"/>
      <c r="G350" s="2"/>
      <c r="H350" s="2"/>
      <c r="I350" s="2"/>
    </row>
    <row r="351" spans="1:9" x14ac:dyDescent="0.25">
      <c r="A351" s="3"/>
      <c r="B351" s="2"/>
      <c r="C351" s="2"/>
      <c r="D351" s="2"/>
      <c r="E351" s="2"/>
      <c r="F351" s="2"/>
      <c r="G351" s="2"/>
      <c r="H351" s="2"/>
      <c r="I351" s="2"/>
    </row>
    <row r="352" spans="1:9" x14ac:dyDescent="0.25">
      <c r="A352" s="3"/>
      <c r="B352" s="2"/>
      <c r="C352" s="2"/>
      <c r="D352" s="2"/>
      <c r="E352" s="2"/>
      <c r="F352" s="2"/>
      <c r="G352" s="2"/>
      <c r="H352" s="2"/>
      <c r="I352" s="2"/>
    </row>
    <row r="353" spans="1:9" x14ac:dyDescent="0.25">
      <c r="A353" s="3"/>
      <c r="B353" s="2"/>
      <c r="C353" s="2"/>
      <c r="D353" s="2"/>
      <c r="E353" s="2"/>
      <c r="F353" s="2"/>
      <c r="G353" s="2"/>
      <c r="H353" s="2"/>
      <c r="I353" s="2"/>
    </row>
    <row r="354" spans="1:9" x14ac:dyDescent="0.25">
      <c r="A354" s="3"/>
      <c r="B354" s="2"/>
      <c r="C354" s="2"/>
      <c r="D354" s="2"/>
      <c r="E354" s="2"/>
      <c r="F354" s="2"/>
      <c r="G354" s="2"/>
      <c r="H354" s="2"/>
      <c r="I354" s="2"/>
    </row>
    <row r="355" spans="1:9" x14ac:dyDescent="0.25">
      <c r="A355" s="3"/>
      <c r="B355" s="2"/>
      <c r="C355" s="2"/>
      <c r="D355" s="2"/>
      <c r="E355" s="2"/>
      <c r="F355" s="2"/>
      <c r="G355" s="2"/>
      <c r="H355" s="2"/>
      <c r="I355" s="2"/>
    </row>
    <row r="356" spans="1:9" x14ac:dyDescent="0.25">
      <c r="A356" s="3"/>
      <c r="B356" s="2"/>
      <c r="C356" s="2"/>
      <c r="D356" s="2"/>
      <c r="E356" s="2"/>
      <c r="F356" s="2"/>
      <c r="G356" s="2"/>
      <c r="H356" s="2"/>
      <c r="I356" s="2"/>
    </row>
    <row r="357" spans="1:9" x14ac:dyDescent="0.25">
      <c r="A357" s="3"/>
      <c r="B357" s="2"/>
      <c r="C357" s="2"/>
      <c r="D357" s="2"/>
      <c r="E357" s="2"/>
      <c r="F357" s="2"/>
      <c r="G357" s="2"/>
      <c r="H357" s="2"/>
      <c r="I357" s="2"/>
    </row>
    <row r="358" spans="1:9" x14ac:dyDescent="0.25">
      <c r="A358" s="3"/>
      <c r="B358" s="2"/>
      <c r="C358" s="2"/>
      <c r="D358" s="2"/>
      <c r="E358" s="2"/>
      <c r="F358" s="2"/>
      <c r="G358" s="2"/>
      <c r="H358" s="2"/>
      <c r="I358" s="2"/>
    </row>
    <row r="359" spans="1:9" x14ac:dyDescent="0.25">
      <c r="A359" s="3"/>
      <c r="B359" s="2"/>
      <c r="C359" s="2"/>
      <c r="D359" s="2"/>
      <c r="E359" s="2"/>
      <c r="F359" s="2"/>
      <c r="G359" s="2"/>
      <c r="H359" s="2"/>
      <c r="I359" s="2"/>
    </row>
    <row r="360" spans="1:9" x14ac:dyDescent="0.25">
      <c r="A360" s="3"/>
      <c r="B360" s="2"/>
      <c r="C360" s="2"/>
      <c r="D360" s="2"/>
      <c r="E360" s="2"/>
      <c r="F360" s="2"/>
      <c r="G360" s="2"/>
      <c r="H360" s="2"/>
      <c r="I360" s="2"/>
    </row>
    <row r="361" spans="1:9" x14ac:dyDescent="0.25">
      <c r="A361" s="3"/>
      <c r="B361" s="2"/>
      <c r="C361" s="2"/>
      <c r="D361" s="2"/>
      <c r="E361" s="2"/>
      <c r="F361" s="2"/>
      <c r="G361" s="2"/>
      <c r="H361" s="2"/>
      <c r="I361" s="2"/>
    </row>
    <row r="362" spans="1:9" x14ac:dyDescent="0.25">
      <c r="A362" s="3"/>
      <c r="B362" s="2"/>
      <c r="C362" s="2"/>
      <c r="D362" s="2"/>
      <c r="E362" s="2"/>
      <c r="F362" s="2"/>
      <c r="G362" s="2"/>
      <c r="H362" s="2"/>
      <c r="I362" s="2"/>
    </row>
    <row r="363" spans="1:9" x14ac:dyDescent="0.25">
      <c r="A363" s="3"/>
      <c r="B363" s="2"/>
      <c r="C363" s="2"/>
      <c r="D363" s="2"/>
      <c r="E363" s="2"/>
      <c r="F363" s="2"/>
      <c r="G363" s="2"/>
      <c r="H363" s="2"/>
      <c r="I363" s="2"/>
    </row>
    <row r="364" spans="1:9" x14ac:dyDescent="0.25">
      <c r="A364" s="3"/>
      <c r="B364" s="2"/>
      <c r="C364" s="2"/>
      <c r="D364" s="2"/>
      <c r="E364" s="2"/>
      <c r="F364" s="2"/>
      <c r="G364" s="2"/>
      <c r="H364" s="2"/>
      <c r="I364" s="2"/>
    </row>
    <row r="365" spans="1:9" x14ac:dyDescent="0.25">
      <c r="A365" s="3"/>
      <c r="B365" s="2"/>
      <c r="C365" s="2"/>
      <c r="D365" s="2"/>
      <c r="E365" s="2"/>
      <c r="F365" s="2"/>
      <c r="G365" s="2"/>
      <c r="H365" s="2"/>
      <c r="I365" s="2"/>
    </row>
    <row r="366" spans="1:9" x14ac:dyDescent="0.25">
      <c r="A366" s="3"/>
      <c r="B366" s="2"/>
      <c r="C366" s="2"/>
      <c r="D366" s="2"/>
      <c r="E366" s="2"/>
      <c r="F366" s="2"/>
      <c r="G366" s="2"/>
      <c r="H366" s="2"/>
      <c r="I366" s="2"/>
    </row>
    <row r="367" spans="1:9" x14ac:dyDescent="0.25">
      <c r="A367" s="3"/>
      <c r="B367" s="2"/>
      <c r="C367" s="2"/>
      <c r="D367" s="2"/>
      <c r="E367" s="2"/>
      <c r="F367" s="2"/>
      <c r="G367" s="2"/>
      <c r="H367" s="2"/>
      <c r="I367" s="2"/>
    </row>
    <row r="368" spans="1:9" x14ac:dyDescent="0.25">
      <c r="A368" s="3"/>
      <c r="B368" s="2"/>
      <c r="C368" s="2"/>
      <c r="D368" s="2"/>
      <c r="E368" s="2"/>
      <c r="F368" s="2"/>
      <c r="G368" s="2"/>
      <c r="H368" s="2"/>
      <c r="I368" s="2"/>
    </row>
    <row r="369" spans="1:9" x14ac:dyDescent="0.25">
      <c r="A369" s="3"/>
      <c r="B369" s="2"/>
      <c r="C369" s="2"/>
      <c r="D369" s="2"/>
      <c r="E369" s="2"/>
      <c r="F369" s="2"/>
      <c r="G369" s="2"/>
      <c r="H369" s="2"/>
      <c r="I369" s="2"/>
    </row>
    <row r="370" spans="1:9" x14ac:dyDescent="0.25">
      <c r="A370" s="3"/>
      <c r="B370" s="2"/>
      <c r="C370" s="2"/>
      <c r="D370" s="2"/>
      <c r="E370" s="2"/>
      <c r="F370" s="2"/>
      <c r="G370" s="2"/>
      <c r="H370" s="2"/>
      <c r="I370" s="2"/>
    </row>
    <row r="371" spans="1:9" x14ac:dyDescent="0.25">
      <c r="A371" s="3"/>
      <c r="B371" s="2"/>
      <c r="C371" s="2"/>
      <c r="D371" s="2"/>
      <c r="E371" s="2"/>
      <c r="F371" s="2"/>
      <c r="G371" s="2"/>
      <c r="H371" s="2"/>
      <c r="I371" s="2"/>
    </row>
    <row r="372" spans="1:9" x14ac:dyDescent="0.25">
      <c r="A372" s="3"/>
      <c r="B372" s="2"/>
      <c r="C372" s="2"/>
      <c r="D372" s="2"/>
      <c r="E372" s="2"/>
      <c r="F372" s="2"/>
      <c r="G372" s="2"/>
      <c r="H372" s="2"/>
      <c r="I372" s="2"/>
    </row>
    <row r="373" spans="1:9" x14ac:dyDescent="0.25">
      <c r="A373" s="3"/>
      <c r="B373" s="2"/>
      <c r="C373" s="2"/>
      <c r="D373" s="2"/>
      <c r="E373" s="2"/>
      <c r="F373" s="2"/>
      <c r="G373" s="2"/>
      <c r="H373" s="2"/>
      <c r="I373" s="2"/>
    </row>
    <row r="374" spans="1:9" x14ac:dyDescent="0.25">
      <c r="A374" s="3"/>
      <c r="B374" s="2"/>
      <c r="C374" s="2"/>
      <c r="D374" s="2"/>
      <c r="E374" s="2"/>
      <c r="F374" s="2"/>
      <c r="G374" s="2"/>
      <c r="H374" s="2"/>
      <c r="I374" s="2"/>
    </row>
    <row r="375" spans="1:9" x14ac:dyDescent="0.25">
      <c r="A375" s="3"/>
      <c r="B375" s="2"/>
      <c r="C375" s="2"/>
      <c r="D375" s="2"/>
      <c r="E375" s="2"/>
      <c r="F375" s="2"/>
      <c r="G375" s="2"/>
      <c r="H375" s="2"/>
      <c r="I375" s="2"/>
    </row>
    <row r="376" spans="1:9" x14ac:dyDescent="0.25">
      <c r="A376" s="3"/>
      <c r="B376" s="2"/>
      <c r="C376" s="2"/>
      <c r="D376" s="2"/>
      <c r="E376" s="2"/>
      <c r="F376" s="2"/>
      <c r="G376" s="2"/>
      <c r="H376" s="2"/>
      <c r="I376" s="2"/>
    </row>
    <row r="377" spans="1:9" x14ac:dyDescent="0.25">
      <c r="A377" s="3"/>
      <c r="B377" s="2"/>
      <c r="C377" s="2"/>
      <c r="D377" s="2"/>
      <c r="E377" s="2"/>
      <c r="F377" s="2"/>
      <c r="G377" s="2"/>
      <c r="H377" s="2"/>
      <c r="I377" s="2"/>
    </row>
    <row r="378" spans="1:9" x14ac:dyDescent="0.25">
      <c r="A378" s="3"/>
      <c r="B378" s="2"/>
      <c r="C378" s="2"/>
      <c r="D378" s="2"/>
      <c r="E378" s="2"/>
      <c r="F378" s="2"/>
      <c r="G378" s="2"/>
      <c r="H378" s="2"/>
      <c r="I378" s="2"/>
    </row>
    <row r="379" spans="1:9" x14ac:dyDescent="0.25">
      <c r="A379" s="3"/>
      <c r="B379" s="2"/>
      <c r="C379" s="2"/>
      <c r="D379" s="2"/>
      <c r="E379" s="2"/>
      <c r="F379" s="2"/>
      <c r="G379" s="2"/>
      <c r="H379" s="2"/>
      <c r="I379" s="2"/>
    </row>
    <row r="380" spans="1:9" x14ac:dyDescent="0.25">
      <c r="A380" s="3"/>
      <c r="B380" s="2"/>
      <c r="C380" s="2"/>
      <c r="D380" s="2"/>
      <c r="E380" s="2"/>
      <c r="F380" s="2"/>
      <c r="G380" s="2"/>
      <c r="H380" s="2"/>
      <c r="I380" s="2"/>
    </row>
    <row r="381" spans="1:9" x14ac:dyDescent="0.25">
      <c r="A381" s="3"/>
      <c r="B381" s="2"/>
      <c r="C381" s="2"/>
      <c r="D381" s="2"/>
      <c r="E381" s="2"/>
      <c r="F381" s="2"/>
      <c r="G381" s="2"/>
      <c r="H381" s="2"/>
      <c r="I381" s="2"/>
    </row>
    <row r="382" spans="1:9" x14ac:dyDescent="0.25">
      <c r="A382" s="3"/>
      <c r="B382" s="2"/>
      <c r="C382" s="2"/>
      <c r="D382" s="2"/>
      <c r="E382" s="2"/>
      <c r="F382" s="2"/>
      <c r="G382" s="2"/>
      <c r="H382" s="2"/>
      <c r="I382" s="2"/>
    </row>
    <row r="383" spans="1:9" x14ac:dyDescent="0.25">
      <c r="A383" s="3"/>
      <c r="B383" s="2"/>
      <c r="C383" s="2"/>
      <c r="D383" s="2"/>
      <c r="E383" s="2"/>
      <c r="F383" s="2"/>
      <c r="G383" s="2"/>
      <c r="H383" s="2"/>
      <c r="I383" s="2"/>
    </row>
    <row r="384" spans="1:9" x14ac:dyDescent="0.25">
      <c r="A384" s="3"/>
      <c r="B384" s="2"/>
      <c r="C384" s="2"/>
      <c r="D384" s="2"/>
      <c r="E384" s="2"/>
      <c r="F384" s="2"/>
      <c r="G384" s="2"/>
      <c r="H384" s="2"/>
      <c r="I384" s="2"/>
    </row>
    <row r="385" spans="1:9" x14ac:dyDescent="0.25">
      <c r="A385" s="3"/>
      <c r="B385" s="2"/>
      <c r="C385" s="2"/>
      <c r="D385" s="2"/>
      <c r="E385" s="2"/>
      <c r="F385" s="2"/>
      <c r="G385" s="2"/>
      <c r="H385" s="2"/>
      <c r="I385" s="2"/>
    </row>
    <row r="386" spans="1:9" x14ac:dyDescent="0.25">
      <c r="A386" s="3"/>
      <c r="B386" s="2"/>
      <c r="C386" s="2"/>
      <c r="D386" s="2"/>
      <c r="E386" s="2"/>
      <c r="F386" s="2"/>
      <c r="G386" s="2"/>
      <c r="H386" s="2"/>
      <c r="I386" s="2"/>
    </row>
    <row r="387" spans="1:9" x14ac:dyDescent="0.25">
      <c r="A387" s="3"/>
      <c r="B387" s="2"/>
      <c r="C387" s="2"/>
      <c r="D387" s="2"/>
      <c r="E387" s="2"/>
      <c r="F387" s="2"/>
      <c r="G387" s="2"/>
      <c r="H387" s="2"/>
      <c r="I387" s="2"/>
    </row>
    <row r="388" spans="1:9" x14ac:dyDescent="0.25">
      <c r="A388" s="3"/>
      <c r="B388" s="2"/>
      <c r="C388" s="2"/>
      <c r="D388" s="2"/>
      <c r="E388" s="2"/>
      <c r="F388" s="2"/>
      <c r="G388" s="2"/>
      <c r="H388" s="2"/>
      <c r="I388" s="2"/>
    </row>
    <row r="389" spans="1:9" x14ac:dyDescent="0.25">
      <c r="A389" s="3"/>
      <c r="B389" s="2"/>
      <c r="C389" s="2"/>
      <c r="D389" s="2"/>
      <c r="E389" s="2"/>
      <c r="F389" s="2"/>
      <c r="G389" s="2"/>
      <c r="H389" s="2"/>
      <c r="I389" s="2"/>
    </row>
    <row r="390" spans="1:9" x14ac:dyDescent="0.25">
      <c r="A390" s="3"/>
      <c r="B390" s="2"/>
      <c r="C390" s="2"/>
      <c r="D390" s="2"/>
      <c r="E390" s="2"/>
      <c r="F390" s="2"/>
      <c r="G390" s="2"/>
      <c r="H390" s="2"/>
      <c r="I390" s="2"/>
    </row>
    <row r="391" spans="1:9" x14ac:dyDescent="0.25">
      <c r="A391" s="3"/>
      <c r="B391" s="2"/>
      <c r="C391" s="2"/>
      <c r="D391" s="2"/>
      <c r="E391" s="2"/>
      <c r="F391" s="2"/>
      <c r="G391" s="2"/>
      <c r="H391" s="2"/>
      <c r="I391" s="2"/>
    </row>
    <row r="392" spans="1:9" x14ac:dyDescent="0.25">
      <c r="A392" s="3"/>
      <c r="B392" s="2"/>
      <c r="C392" s="2"/>
      <c r="D392" s="2"/>
      <c r="E392" s="2"/>
      <c r="F392" s="2"/>
      <c r="G392" s="2"/>
      <c r="H392" s="2"/>
      <c r="I392" s="2"/>
    </row>
    <row r="393" spans="1:9" x14ac:dyDescent="0.25">
      <c r="A393" s="3"/>
      <c r="B393" s="2"/>
      <c r="C393" s="2"/>
      <c r="D393" s="2"/>
      <c r="E393" s="2"/>
      <c r="F393" s="2"/>
      <c r="G393" s="2"/>
      <c r="H393" s="2"/>
      <c r="I393" s="2"/>
    </row>
    <row r="394" spans="1:9" x14ac:dyDescent="0.25">
      <c r="A394" s="3"/>
      <c r="B394" s="2"/>
      <c r="C394" s="2"/>
      <c r="D394" s="2"/>
      <c r="E394" s="2"/>
      <c r="F394" s="2"/>
      <c r="G394" s="2"/>
      <c r="H394" s="2"/>
      <c r="I394" s="2"/>
    </row>
    <row r="395" spans="1:9" x14ac:dyDescent="0.25">
      <c r="A395" s="3"/>
      <c r="B395" s="2"/>
      <c r="C395" s="2"/>
      <c r="D395" s="2"/>
      <c r="E395" s="2"/>
      <c r="F395" s="2"/>
      <c r="G395" s="2"/>
      <c r="H395" s="2"/>
      <c r="I395" s="2"/>
    </row>
    <row r="396" spans="1:9" x14ac:dyDescent="0.25">
      <c r="A396" s="3"/>
      <c r="B396" s="2"/>
      <c r="C396" s="2"/>
      <c r="D396" s="2"/>
      <c r="E396" s="2"/>
      <c r="F396" s="2"/>
      <c r="G396" s="2"/>
      <c r="H396" s="2"/>
      <c r="I396" s="2"/>
    </row>
    <row r="397" spans="1:9" x14ac:dyDescent="0.25">
      <c r="A397" s="3"/>
      <c r="B397" s="2"/>
      <c r="C397" s="2"/>
      <c r="D397" s="2"/>
      <c r="E397" s="2"/>
      <c r="F397" s="2"/>
      <c r="G397" s="2"/>
      <c r="H397" s="2"/>
      <c r="I397" s="2"/>
    </row>
    <row r="398" spans="1:9" x14ac:dyDescent="0.25">
      <c r="A398" s="3"/>
      <c r="B398" s="2"/>
      <c r="C398" s="2"/>
      <c r="D398" s="2"/>
      <c r="E398" s="2"/>
      <c r="F398" s="2"/>
      <c r="G398" s="2"/>
      <c r="H398" s="2"/>
      <c r="I398" s="2"/>
    </row>
    <row r="399" spans="1:9" x14ac:dyDescent="0.25">
      <c r="A399" s="3"/>
      <c r="B399" s="2"/>
      <c r="C399" s="2"/>
      <c r="D399" s="2"/>
      <c r="E399" s="2"/>
      <c r="F399" s="2"/>
      <c r="G399" s="2"/>
      <c r="H399" s="2"/>
      <c r="I399" s="2"/>
    </row>
    <row r="400" spans="1:9" x14ac:dyDescent="0.25">
      <c r="A400" s="3"/>
      <c r="B400" s="2"/>
      <c r="C400" s="2"/>
      <c r="D400" s="2"/>
      <c r="E400" s="2"/>
      <c r="F400" s="2"/>
      <c r="G400" s="2"/>
      <c r="H400" s="2"/>
      <c r="I400" s="2"/>
    </row>
    <row r="401" spans="1:9" x14ac:dyDescent="0.25">
      <c r="A401" s="3"/>
      <c r="B401" s="2"/>
      <c r="C401" s="2"/>
      <c r="D401" s="2"/>
      <c r="E401" s="2"/>
      <c r="F401" s="2"/>
      <c r="G401" s="2"/>
      <c r="H401" s="2"/>
      <c r="I401" s="2"/>
    </row>
    <row r="402" spans="1:9" x14ac:dyDescent="0.25">
      <c r="A402" s="3"/>
      <c r="B402" s="2"/>
      <c r="C402" s="2"/>
      <c r="D402" s="2"/>
      <c r="E402" s="2"/>
      <c r="F402" s="2"/>
      <c r="G402" s="2"/>
      <c r="H402" s="2"/>
      <c r="I402" s="2"/>
    </row>
    <row r="403" spans="1:9" x14ac:dyDescent="0.25">
      <c r="A403" s="3"/>
      <c r="B403" s="2"/>
      <c r="C403" s="2"/>
      <c r="D403" s="2"/>
      <c r="E403" s="2"/>
      <c r="F403" s="2"/>
      <c r="G403" s="2"/>
      <c r="H403" s="2"/>
      <c r="I403" s="2"/>
    </row>
    <row r="404" spans="1:9" x14ac:dyDescent="0.25">
      <c r="A404" s="3"/>
      <c r="B404" s="2"/>
      <c r="C404" s="2"/>
      <c r="D404" s="2"/>
      <c r="E404" s="2"/>
      <c r="F404" s="2"/>
      <c r="G404" s="2"/>
      <c r="H404" s="2"/>
      <c r="I404" s="2"/>
    </row>
    <row r="405" spans="1:9" x14ac:dyDescent="0.25">
      <c r="A405" s="3"/>
      <c r="B405" s="2"/>
      <c r="C405" s="2"/>
      <c r="D405" s="2"/>
      <c r="E405" s="2"/>
      <c r="F405" s="2"/>
      <c r="G405" s="2"/>
      <c r="H405" s="2"/>
      <c r="I405" s="2"/>
    </row>
    <row r="406" spans="1:9" x14ac:dyDescent="0.25">
      <c r="A406" s="3"/>
      <c r="B406" s="2"/>
      <c r="C406" s="2"/>
      <c r="D406" s="2"/>
      <c r="E406" s="2"/>
      <c r="F406" s="2"/>
      <c r="G406" s="2"/>
      <c r="H406" s="2"/>
      <c r="I406" s="2"/>
    </row>
    <row r="407" spans="1:9" x14ac:dyDescent="0.25">
      <c r="A407" s="3"/>
      <c r="B407" s="2"/>
      <c r="C407" s="2"/>
      <c r="D407" s="2"/>
      <c r="E407" s="2"/>
      <c r="F407" s="2"/>
      <c r="G407" s="2"/>
      <c r="H407" s="2"/>
      <c r="I407" s="2"/>
    </row>
    <row r="408" spans="1:9" x14ac:dyDescent="0.25">
      <c r="A408" s="3"/>
      <c r="B408" s="2"/>
      <c r="C408" s="2"/>
      <c r="D408" s="2"/>
      <c r="E408" s="2"/>
      <c r="F408" s="2"/>
      <c r="G408" s="2"/>
      <c r="H408" s="2"/>
      <c r="I408" s="2"/>
    </row>
    <row r="409" spans="1:9" x14ac:dyDescent="0.25">
      <c r="A409" s="3"/>
      <c r="B409" s="2"/>
      <c r="C409" s="2"/>
      <c r="D409" s="2"/>
      <c r="E409" s="2"/>
      <c r="F409" s="2"/>
      <c r="G409" s="2"/>
      <c r="H409" s="2"/>
      <c r="I409" s="2"/>
    </row>
    <row r="410" spans="1:9" x14ac:dyDescent="0.25">
      <c r="A410" s="3"/>
      <c r="B410" s="2"/>
      <c r="C410" s="2"/>
      <c r="D410" s="2"/>
      <c r="E410" s="2"/>
      <c r="F410" s="2"/>
      <c r="G410" s="2"/>
      <c r="H410" s="2"/>
      <c r="I410" s="2"/>
    </row>
    <row r="411" spans="1:9" x14ac:dyDescent="0.25">
      <c r="A411" s="3"/>
      <c r="B411" s="2"/>
      <c r="C411" s="2"/>
      <c r="D411" s="2"/>
      <c r="E411" s="2"/>
      <c r="F411" s="2"/>
      <c r="G411" s="2"/>
      <c r="H411" s="2"/>
      <c r="I411" s="2"/>
    </row>
    <row r="412" spans="1:9" x14ac:dyDescent="0.25">
      <c r="A412" s="3"/>
      <c r="B412" s="2"/>
      <c r="C412" s="2"/>
      <c r="D412" s="2"/>
      <c r="E412" s="2"/>
      <c r="F412" s="2"/>
      <c r="G412" s="2"/>
      <c r="H412" s="2"/>
      <c r="I412" s="2"/>
    </row>
    <row r="413" spans="1:9" x14ac:dyDescent="0.25">
      <c r="A413" s="3"/>
      <c r="B413" s="2"/>
      <c r="C413" s="2"/>
      <c r="D413" s="2"/>
      <c r="E413" s="2"/>
      <c r="F413" s="2"/>
      <c r="G413" s="2"/>
      <c r="H413" s="2"/>
      <c r="I413" s="2"/>
    </row>
    <row r="414" spans="1:9" x14ac:dyDescent="0.25">
      <c r="A414" s="3"/>
      <c r="B414" s="2"/>
      <c r="C414" s="2"/>
      <c r="D414" s="2"/>
      <c r="E414" s="2"/>
      <c r="F414" s="2"/>
      <c r="G414" s="2"/>
      <c r="H414" s="2"/>
      <c r="I414" s="2"/>
    </row>
    <row r="415" spans="1:9" x14ac:dyDescent="0.25">
      <c r="A415" s="3"/>
      <c r="B415" s="2"/>
      <c r="C415" s="2"/>
      <c r="D415" s="2"/>
      <c r="E415" s="2"/>
      <c r="F415" s="2"/>
      <c r="G415" s="2"/>
      <c r="H415" s="2"/>
      <c r="I415" s="2"/>
    </row>
    <row r="416" spans="1:9" x14ac:dyDescent="0.25">
      <c r="A416" s="3"/>
      <c r="B416" s="2"/>
      <c r="C416" s="2"/>
      <c r="D416" s="2"/>
      <c r="E416" s="2"/>
      <c r="F416" s="2"/>
      <c r="G416" s="2"/>
      <c r="H416" s="2"/>
      <c r="I416" s="2"/>
    </row>
    <row r="417" spans="1:9" x14ac:dyDescent="0.25">
      <c r="A417" s="3"/>
      <c r="B417" s="2"/>
      <c r="C417" s="2"/>
      <c r="D417" s="2"/>
      <c r="E417" s="2"/>
      <c r="F417" s="2"/>
      <c r="G417" s="2"/>
      <c r="H417" s="2"/>
      <c r="I417" s="2"/>
    </row>
    <row r="418" spans="1:9" x14ac:dyDescent="0.25">
      <c r="A418" s="3"/>
      <c r="B418" s="2"/>
      <c r="C418" s="2"/>
      <c r="D418" s="2"/>
      <c r="E418" s="2"/>
      <c r="F418" s="2"/>
      <c r="G418" s="2"/>
      <c r="H418" s="2"/>
      <c r="I418" s="2"/>
    </row>
    <row r="419" spans="1:9" x14ac:dyDescent="0.25">
      <c r="A419" s="3"/>
      <c r="B419" s="2"/>
      <c r="C419" s="2"/>
      <c r="D419" s="2"/>
      <c r="E419" s="2"/>
      <c r="F419" s="2"/>
      <c r="G419" s="2"/>
      <c r="H419" s="2"/>
      <c r="I419" s="2"/>
    </row>
    <row r="420" spans="1:9" x14ac:dyDescent="0.25">
      <c r="A420" s="3"/>
      <c r="B420" s="2"/>
      <c r="C420" s="2"/>
      <c r="D420" s="2"/>
      <c r="E420" s="2"/>
      <c r="F420" s="2"/>
      <c r="G420" s="2"/>
      <c r="H420" s="2"/>
      <c r="I420" s="2"/>
    </row>
    <row r="421" spans="1:9" x14ac:dyDescent="0.25">
      <c r="A421" s="3"/>
      <c r="B421" s="2"/>
      <c r="C421" s="2"/>
      <c r="D421" s="2"/>
      <c r="E421" s="2"/>
      <c r="F421" s="2"/>
      <c r="G421" s="2"/>
      <c r="H421" s="2"/>
      <c r="I421" s="2"/>
    </row>
    <row r="422" spans="1:9" x14ac:dyDescent="0.25">
      <c r="A422" s="3"/>
      <c r="B422" s="2"/>
      <c r="C422" s="2"/>
      <c r="D422" s="2"/>
      <c r="E422" s="2"/>
      <c r="F422" s="2"/>
      <c r="G422" s="2"/>
      <c r="H422" s="2"/>
      <c r="I422" s="2"/>
    </row>
    <row r="423" spans="1:9" x14ac:dyDescent="0.25">
      <c r="A423" s="3"/>
      <c r="B423" s="2"/>
      <c r="C423" s="2"/>
      <c r="D423" s="2"/>
      <c r="E423" s="2"/>
      <c r="F423" s="2"/>
      <c r="G423" s="2"/>
      <c r="H423" s="2"/>
      <c r="I423" s="2"/>
    </row>
    <row r="424" spans="1:9" x14ac:dyDescent="0.25">
      <c r="A424" s="3"/>
      <c r="B424" s="2"/>
      <c r="C424" s="2"/>
      <c r="D424" s="2"/>
      <c r="E424" s="2"/>
      <c r="F424" s="2"/>
      <c r="G424" s="2"/>
      <c r="H424" s="2"/>
      <c r="I424" s="2"/>
    </row>
    <row r="425" spans="1:9" x14ac:dyDescent="0.25">
      <c r="A425" s="3"/>
      <c r="B425" s="2"/>
      <c r="C425" s="2"/>
      <c r="D425" s="2"/>
      <c r="E425" s="2"/>
      <c r="F425" s="2"/>
      <c r="G425" s="2"/>
      <c r="H425" s="2"/>
      <c r="I425" s="2"/>
    </row>
    <row r="426" spans="1:9" x14ac:dyDescent="0.25">
      <c r="A426" s="3"/>
      <c r="B426" s="2"/>
      <c r="C426" s="2"/>
      <c r="D426" s="2"/>
      <c r="E426" s="2"/>
      <c r="F426" s="2"/>
      <c r="G426" s="2"/>
      <c r="H426" s="2"/>
      <c r="I426" s="2"/>
    </row>
    <row r="427" spans="1:9" x14ac:dyDescent="0.25">
      <c r="A427" s="3"/>
      <c r="B427" s="2"/>
      <c r="C427" s="2"/>
      <c r="D427" s="2"/>
      <c r="E427" s="2"/>
      <c r="F427" s="2"/>
      <c r="G427" s="2"/>
      <c r="H427" s="2"/>
      <c r="I427" s="2"/>
    </row>
    <row r="428" spans="1:9" x14ac:dyDescent="0.25">
      <c r="A428" s="3"/>
      <c r="B428" s="2"/>
      <c r="C428" s="2"/>
      <c r="D428" s="2"/>
      <c r="E428" s="2"/>
      <c r="F428" s="2"/>
      <c r="G428" s="2"/>
      <c r="H428" s="2"/>
      <c r="I428" s="2"/>
    </row>
    <row r="429" spans="1:9" x14ac:dyDescent="0.25">
      <c r="A429" s="3"/>
      <c r="B429" s="2"/>
      <c r="C429" s="2"/>
      <c r="D429" s="2"/>
      <c r="E429" s="2"/>
      <c r="F429" s="2"/>
      <c r="G429" s="2"/>
      <c r="H429" s="2"/>
      <c r="I429" s="2"/>
    </row>
    <row r="430" spans="1:9" x14ac:dyDescent="0.25">
      <c r="A430" s="3"/>
      <c r="B430" s="2"/>
      <c r="C430" s="2"/>
      <c r="D430" s="2"/>
      <c r="E430" s="2"/>
      <c r="F430" s="2"/>
      <c r="G430" s="2"/>
      <c r="H430" s="2"/>
      <c r="I430" s="2"/>
    </row>
    <row r="431" spans="1:9" x14ac:dyDescent="0.25">
      <c r="A431" s="3"/>
      <c r="B431" s="2"/>
      <c r="C431" s="2"/>
      <c r="D431" s="2"/>
      <c r="E431" s="2"/>
      <c r="F431" s="2"/>
      <c r="G431" s="2"/>
      <c r="H431" s="2"/>
      <c r="I431" s="2"/>
    </row>
    <row r="432" spans="1:9" x14ac:dyDescent="0.25">
      <c r="A432" s="3"/>
      <c r="B432" s="2"/>
      <c r="C432" s="2"/>
      <c r="D432" s="2"/>
      <c r="E432" s="2"/>
      <c r="F432" s="2"/>
      <c r="G432" s="2"/>
      <c r="H432" s="2"/>
      <c r="I432" s="2"/>
    </row>
    <row r="433" spans="1:9" x14ac:dyDescent="0.25">
      <c r="A433" s="3"/>
      <c r="B433" s="2"/>
      <c r="C433" s="2"/>
      <c r="D433" s="2"/>
      <c r="E433" s="2"/>
      <c r="F433" s="2"/>
      <c r="G433" s="2"/>
      <c r="H433" s="2"/>
      <c r="I433" s="2"/>
    </row>
    <row r="434" spans="1:9" x14ac:dyDescent="0.25">
      <c r="A434" s="3"/>
      <c r="B434" s="2"/>
      <c r="C434" s="2"/>
      <c r="D434" s="2"/>
      <c r="E434" s="2"/>
      <c r="F434" s="2"/>
      <c r="G434" s="2"/>
      <c r="H434" s="2"/>
      <c r="I434" s="2"/>
    </row>
    <row r="435" spans="1:9" x14ac:dyDescent="0.25">
      <c r="A435" s="3"/>
      <c r="B435" s="2"/>
      <c r="C435" s="2"/>
      <c r="D435" s="2"/>
      <c r="E435" s="2"/>
      <c r="F435" s="2"/>
      <c r="G435" s="2"/>
      <c r="H435" s="2"/>
      <c r="I435" s="2"/>
    </row>
    <row r="436" spans="1:9" x14ac:dyDescent="0.25">
      <c r="A436" s="3"/>
      <c r="B436" s="2"/>
      <c r="C436" s="2"/>
      <c r="D436" s="2"/>
      <c r="E436" s="2"/>
      <c r="F436" s="2"/>
      <c r="G436" s="2"/>
      <c r="H436" s="2"/>
      <c r="I436" s="2"/>
    </row>
    <row r="437" spans="1:9" x14ac:dyDescent="0.25">
      <c r="A437" s="3"/>
      <c r="B437" s="2"/>
      <c r="C437" s="2"/>
      <c r="D437" s="2"/>
      <c r="E437" s="2"/>
      <c r="F437" s="2"/>
      <c r="G437" s="2"/>
      <c r="H437" s="2"/>
      <c r="I437" s="2"/>
    </row>
    <row r="438" spans="1:9" x14ac:dyDescent="0.25">
      <c r="A438" s="3"/>
      <c r="B438" s="2"/>
      <c r="C438" s="2"/>
      <c r="D438" s="2"/>
      <c r="E438" s="2"/>
      <c r="F438" s="2"/>
      <c r="G438" s="2"/>
      <c r="H438" s="2"/>
      <c r="I438" s="2"/>
    </row>
    <row r="439" spans="1:9" x14ac:dyDescent="0.25">
      <c r="A439" s="3"/>
      <c r="B439" s="2"/>
      <c r="C439" s="2"/>
      <c r="D439" s="2"/>
      <c r="E439" s="2"/>
      <c r="F439" s="2"/>
      <c r="G439" s="2"/>
      <c r="H439" s="2"/>
      <c r="I439" s="2"/>
    </row>
    <row r="440" spans="1:9" x14ac:dyDescent="0.25">
      <c r="A440" s="3"/>
      <c r="B440" s="2"/>
      <c r="C440" s="2"/>
      <c r="D440" s="2"/>
      <c r="E440" s="2"/>
      <c r="F440" s="2"/>
      <c r="G440" s="2"/>
      <c r="H440" s="2"/>
      <c r="I440" s="2"/>
    </row>
    <row r="441" spans="1:9" x14ac:dyDescent="0.25">
      <c r="A441" s="3"/>
      <c r="B441" s="2"/>
      <c r="C441" s="2"/>
      <c r="D441" s="2"/>
      <c r="E441" s="2"/>
      <c r="F441" s="2"/>
      <c r="G441" s="2"/>
      <c r="H441" s="2"/>
      <c r="I441" s="2"/>
    </row>
    <row r="442" spans="1:9" x14ac:dyDescent="0.25">
      <c r="A442" s="3"/>
      <c r="B442" s="2"/>
      <c r="C442" s="2"/>
      <c r="D442" s="2"/>
      <c r="E442" s="2"/>
      <c r="F442" s="2"/>
      <c r="G442" s="2"/>
      <c r="H442" s="2"/>
      <c r="I442" s="2"/>
    </row>
    <row r="443" spans="1:9" x14ac:dyDescent="0.25">
      <c r="A443" s="3"/>
      <c r="B443" s="2"/>
      <c r="C443" s="2"/>
      <c r="D443" s="2"/>
      <c r="E443" s="2"/>
      <c r="F443" s="2"/>
      <c r="G443" s="2"/>
      <c r="H443" s="2"/>
      <c r="I443" s="2"/>
    </row>
    <row r="444" spans="1:9" x14ac:dyDescent="0.25">
      <c r="A444" s="3"/>
      <c r="B444" s="2"/>
      <c r="C444" s="2"/>
      <c r="D444" s="2"/>
      <c r="E444" s="2"/>
      <c r="F444" s="2"/>
      <c r="G444" s="2"/>
      <c r="H444" s="2"/>
      <c r="I444" s="2"/>
    </row>
    <row r="445" spans="1:9" x14ac:dyDescent="0.25">
      <c r="A445" s="3"/>
      <c r="B445" s="2"/>
      <c r="C445" s="2"/>
      <c r="D445" s="2"/>
      <c r="E445" s="2"/>
      <c r="F445" s="2"/>
      <c r="G445" s="2"/>
      <c r="H445" s="2"/>
      <c r="I445" s="2"/>
    </row>
    <row r="446" spans="1:9" x14ac:dyDescent="0.25">
      <c r="A446" s="3"/>
      <c r="B446" s="2"/>
      <c r="C446" s="2"/>
      <c r="D446" s="2"/>
      <c r="E446" s="2"/>
      <c r="F446" s="2"/>
      <c r="G446" s="2"/>
      <c r="H446" s="2"/>
      <c r="I446" s="2"/>
    </row>
    <row r="447" spans="1:9" x14ac:dyDescent="0.25">
      <c r="A447" s="3"/>
      <c r="B447" s="2"/>
      <c r="C447" s="2"/>
      <c r="D447" s="2"/>
      <c r="E447" s="2"/>
      <c r="F447" s="2"/>
      <c r="G447" s="2"/>
      <c r="H447" s="2"/>
      <c r="I447" s="2"/>
    </row>
    <row r="448" spans="1:9" x14ac:dyDescent="0.25">
      <c r="A448" s="3"/>
      <c r="B448" s="2"/>
      <c r="C448" s="2"/>
      <c r="D448" s="2"/>
      <c r="E448" s="2"/>
      <c r="F448" s="2"/>
      <c r="G448" s="2"/>
      <c r="H448" s="2"/>
      <c r="I448" s="2"/>
    </row>
    <row r="449" spans="1:9" x14ac:dyDescent="0.25">
      <c r="A449" s="3"/>
      <c r="B449" s="2"/>
      <c r="C449" s="2"/>
      <c r="D449" s="2"/>
      <c r="E449" s="2"/>
      <c r="F449" s="2"/>
      <c r="G449" s="2"/>
      <c r="H449" s="2"/>
      <c r="I449" s="2"/>
    </row>
    <row r="450" spans="1:9" x14ac:dyDescent="0.25">
      <c r="A450" s="3"/>
      <c r="B450" s="2"/>
      <c r="C450" s="2"/>
      <c r="D450" s="2"/>
      <c r="E450" s="2"/>
      <c r="F450" s="2"/>
      <c r="G450" s="2"/>
      <c r="H450" s="2"/>
      <c r="I450" s="2"/>
    </row>
    <row r="451" spans="1:9" x14ac:dyDescent="0.25">
      <c r="A451" s="3"/>
      <c r="B451" s="2"/>
      <c r="C451" s="2"/>
      <c r="D451" s="2"/>
      <c r="E451" s="2"/>
      <c r="F451" s="2"/>
      <c r="G451" s="2"/>
      <c r="H451" s="2"/>
      <c r="I451" s="2"/>
    </row>
    <row r="452" spans="1:9" x14ac:dyDescent="0.25">
      <c r="A452" s="3"/>
      <c r="B452" s="2"/>
      <c r="C452" s="2"/>
      <c r="D452" s="2"/>
      <c r="E452" s="2"/>
      <c r="F452" s="2"/>
      <c r="G452" s="2"/>
      <c r="H452" s="2"/>
      <c r="I452" s="2"/>
    </row>
    <row r="453" spans="1:9" x14ac:dyDescent="0.25">
      <c r="A453" s="3"/>
      <c r="B453" s="2"/>
      <c r="C453" s="2"/>
      <c r="D453" s="2"/>
      <c r="E453" s="2"/>
      <c r="F453" s="2"/>
      <c r="G453" s="2"/>
      <c r="H453" s="2"/>
      <c r="I453" s="2"/>
    </row>
    <row r="454" spans="1:9" x14ac:dyDescent="0.25">
      <c r="A454" s="3"/>
      <c r="B454" s="2"/>
      <c r="C454" s="2"/>
      <c r="D454" s="2"/>
      <c r="E454" s="2"/>
      <c r="F454" s="2"/>
      <c r="G454" s="2"/>
      <c r="H454" s="2"/>
      <c r="I454" s="2"/>
    </row>
    <row r="455" spans="1:9" x14ac:dyDescent="0.25">
      <c r="A455" s="3"/>
      <c r="B455" s="2"/>
      <c r="C455" s="2"/>
      <c r="D455" s="2"/>
      <c r="E455" s="2"/>
      <c r="F455" s="2"/>
      <c r="G455" s="2"/>
      <c r="H455" s="2"/>
      <c r="I455" s="2"/>
    </row>
    <row r="456" spans="1:9" x14ac:dyDescent="0.25">
      <c r="A456" s="3"/>
      <c r="B456" s="2"/>
      <c r="C456" s="2"/>
      <c r="D456" s="2"/>
      <c r="E456" s="2"/>
      <c r="F456" s="2"/>
      <c r="G456" s="2"/>
      <c r="H456" s="2"/>
      <c r="I456" s="2"/>
    </row>
    <row r="457" spans="1:9" x14ac:dyDescent="0.25">
      <c r="A457" s="3"/>
      <c r="B457" s="2"/>
      <c r="C457" s="2"/>
      <c r="D457" s="2"/>
      <c r="E457" s="2"/>
      <c r="F457" s="2"/>
      <c r="G457" s="2"/>
      <c r="H457" s="2"/>
      <c r="I457" s="2"/>
    </row>
    <row r="458" spans="1:9" x14ac:dyDescent="0.25">
      <c r="A458" s="3"/>
      <c r="B458" s="2"/>
      <c r="C458" s="2"/>
      <c r="D458" s="2"/>
      <c r="E458" s="2"/>
      <c r="F458" s="2"/>
      <c r="G458" s="2"/>
      <c r="H458" s="2"/>
      <c r="I458" s="2"/>
    </row>
    <row r="459" spans="1:9" x14ac:dyDescent="0.25">
      <c r="A459" s="3"/>
      <c r="B459" s="2"/>
      <c r="C459" s="2"/>
      <c r="D459" s="2"/>
      <c r="E459" s="2"/>
      <c r="F459" s="2"/>
      <c r="G459" s="2"/>
      <c r="H459" s="2"/>
      <c r="I459" s="2"/>
    </row>
    <row r="460" spans="1:9" x14ac:dyDescent="0.25">
      <c r="A460" s="3"/>
      <c r="B460" s="2"/>
      <c r="C460" s="2"/>
      <c r="D460" s="2"/>
      <c r="E460" s="2"/>
      <c r="F460" s="2"/>
      <c r="G460" s="2"/>
      <c r="H460" s="2"/>
      <c r="I460" s="2"/>
    </row>
    <row r="461" spans="1:9" x14ac:dyDescent="0.25">
      <c r="A461" s="3"/>
      <c r="B461" s="2"/>
      <c r="C461" s="2"/>
      <c r="D461" s="2"/>
      <c r="E461" s="2"/>
      <c r="F461" s="2"/>
      <c r="G461" s="2"/>
      <c r="H461" s="2"/>
      <c r="I461" s="2"/>
    </row>
    <row r="462" spans="1:9" x14ac:dyDescent="0.25">
      <c r="A462" s="3"/>
      <c r="B462" s="2"/>
      <c r="C462" s="2"/>
      <c r="D462" s="2"/>
      <c r="E462" s="2"/>
      <c r="F462" s="2"/>
      <c r="G462" s="2"/>
      <c r="H462" s="2"/>
      <c r="I462" s="2"/>
    </row>
    <row r="463" spans="1:9" x14ac:dyDescent="0.25">
      <c r="A463" s="3"/>
      <c r="B463" s="2"/>
      <c r="C463" s="2"/>
      <c r="D463" s="2"/>
      <c r="E463" s="2"/>
      <c r="F463" s="2"/>
      <c r="G463" s="2"/>
      <c r="H463" s="2"/>
      <c r="I463" s="2"/>
    </row>
    <row r="464" spans="1:9" x14ac:dyDescent="0.25">
      <c r="A464" s="3"/>
      <c r="B464" s="2"/>
      <c r="C464" s="2"/>
      <c r="D464" s="2"/>
      <c r="E464" s="2"/>
      <c r="F464" s="2"/>
      <c r="G464" s="2"/>
      <c r="H464" s="2"/>
      <c r="I464" s="2"/>
    </row>
    <row r="465" spans="1:9" x14ac:dyDescent="0.25">
      <c r="A465" s="3"/>
      <c r="B465" s="2"/>
      <c r="C465" s="2"/>
      <c r="D465" s="2"/>
      <c r="E465" s="2"/>
      <c r="F465" s="2"/>
      <c r="G465" s="2"/>
      <c r="H465" s="2"/>
      <c r="I465" s="2"/>
    </row>
    <row r="466" spans="1:9" x14ac:dyDescent="0.25">
      <c r="A466" s="3"/>
      <c r="B466" s="2"/>
      <c r="C466" s="2"/>
      <c r="D466" s="2"/>
      <c r="E466" s="2"/>
      <c r="F466" s="2"/>
      <c r="G466" s="2"/>
      <c r="H466" s="2"/>
      <c r="I466" s="2"/>
    </row>
    <row r="467" spans="1:9" x14ac:dyDescent="0.25">
      <c r="A467" s="3"/>
      <c r="B467" s="2"/>
      <c r="C467" s="2"/>
      <c r="D467" s="2"/>
      <c r="E467" s="2"/>
      <c r="F467" s="2"/>
      <c r="G467" s="2"/>
      <c r="H467" s="2"/>
      <c r="I467" s="2"/>
    </row>
    <row r="468" spans="1:9" x14ac:dyDescent="0.25">
      <c r="A468" s="3"/>
      <c r="B468" s="2"/>
      <c r="C468" s="2"/>
      <c r="D468" s="2"/>
      <c r="E468" s="2"/>
      <c r="F468" s="2"/>
      <c r="G468" s="2"/>
      <c r="H468" s="2"/>
      <c r="I468" s="2"/>
    </row>
    <row r="469" spans="1:9" x14ac:dyDescent="0.25">
      <c r="A469" s="3"/>
      <c r="B469" s="2"/>
      <c r="C469" s="2"/>
      <c r="D469" s="2"/>
      <c r="E469" s="2"/>
      <c r="F469" s="2"/>
      <c r="G469" s="2"/>
      <c r="H469" s="2"/>
      <c r="I469" s="2"/>
    </row>
    <row r="470" spans="1:9" x14ac:dyDescent="0.25">
      <c r="A470" s="3"/>
      <c r="B470" s="2"/>
      <c r="C470" s="2"/>
      <c r="D470" s="2"/>
      <c r="E470" s="2"/>
      <c r="F470" s="2"/>
      <c r="G470" s="2"/>
      <c r="H470" s="2"/>
      <c r="I470" s="2"/>
    </row>
    <row r="471" spans="1:9" x14ac:dyDescent="0.25">
      <c r="A471" s="3"/>
      <c r="B471" s="2"/>
      <c r="C471" s="2"/>
      <c r="D471" s="2"/>
      <c r="E471" s="2"/>
      <c r="F471" s="2"/>
      <c r="G471" s="2"/>
      <c r="H471" s="2"/>
      <c r="I471" s="2"/>
    </row>
    <row r="472" spans="1:9" x14ac:dyDescent="0.25">
      <c r="A472" s="3"/>
      <c r="B472" s="2"/>
      <c r="C472" s="2"/>
      <c r="D472" s="2"/>
      <c r="E472" s="2"/>
      <c r="F472" s="2"/>
      <c r="G472" s="2"/>
      <c r="H472" s="2"/>
      <c r="I472" s="2"/>
    </row>
    <row r="473" spans="1:9" x14ac:dyDescent="0.25">
      <c r="A473" s="3"/>
      <c r="B473" s="2"/>
      <c r="C473" s="2"/>
      <c r="D473" s="2"/>
      <c r="E473" s="2"/>
      <c r="F473" s="2"/>
      <c r="G473" s="2"/>
      <c r="H473" s="2"/>
      <c r="I473" s="2"/>
    </row>
    <row r="474" spans="1:9" x14ac:dyDescent="0.25">
      <c r="A474" s="3"/>
      <c r="B474" s="2"/>
      <c r="C474" s="2"/>
      <c r="D474" s="2"/>
      <c r="E474" s="2"/>
      <c r="F474" s="2"/>
      <c r="G474" s="2"/>
      <c r="H474" s="2"/>
      <c r="I474" s="2"/>
    </row>
    <row r="475" spans="1:9" x14ac:dyDescent="0.25">
      <c r="A475" s="3"/>
      <c r="B475" s="2"/>
      <c r="C475" s="2"/>
      <c r="D475" s="2"/>
      <c r="E475" s="2"/>
      <c r="F475" s="2"/>
      <c r="G475" s="2"/>
      <c r="H475" s="2"/>
      <c r="I475" s="2"/>
    </row>
    <row r="476" spans="1:9" x14ac:dyDescent="0.25">
      <c r="A476" s="3"/>
      <c r="B476" s="2"/>
      <c r="C476" s="2"/>
      <c r="D476" s="2"/>
      <c r="E476" s="2"/>
      <c r="F476" s="2"/>
      <c r="G476" s="2"/>
      <c r="H476" s="2"/>
      <c r="I476" s="2"/>
    </row>
    <row r="477" spans="1:9" x14ac:dyDescent="0.25">
      <c r="A477" s="3"/>
      <c r="B477" s="2"/>
      <c r="C477" s="2"/>
      <c r="D477" s="2"/>
      <c r="E477" s="2"/>
      <c r="F477" s="2"/>
      <c r="G477" s="2"/>
      <c r="H477" s="2"/>
      <c r="I477" s="2"/>
    </row>
    <row r="478" spans="1:9" x14ac:dyDescent="0.25">
      <c r="A478" s="3"/>
      <c r="B478" s="2"/>
      <c r="C478" s="2"/>
      <c r="D478" s="2"/>
      <c r="E478" s="2"/>
      <c r="F478" s="2"/>
      <c r="G478" s="2"/>
      <c r="H478" s="2"/>
      <c r="I478" s="2"/>
    </row>
    <row r="479" spans="1:9" x14ac:dyDescent="0.25">
      <c r="A479" s="3"/>
      <c r="B479" s="2"/>
      <c r="C479" s="2"/>
      <c r="D479" s="2"/>
      <c r="E479" s="2"/>
      <c r="F479" s="2"/>
      <c r="G479" s="2"/>
      <c r="H479" s="2"/>
      <c r="I479" s="2"/>
    </row>
    <row r="480" spans="1:9" x14ac:dyDescent="0.25">
      <c r="A480" s="3"/>
      <c r="B480" s="2"/>
      <c r="C480" s="2"/>
      <c r="D480" s="2"/>
      <c r="E480" s="2"/>
      <c r="F480" s="2"/>
      <c r="G480" s="2"/>
      <c r="H480" s="2"/>
      <c r="I480" s="2"/>
    </row>
    <row r="481" spans="1:9" x14ac:dyDescent="0.25">
      <c r="A481" s="3"/>
      <c r="B481" s="2"/>
      <c r="C481" s="2"/>
      <c r="D481" s="2"/>
      <c r="E481" s="2"/>
      <c r="F481" s="2"/>
      <c r="G481" s="2"/>
      <c r="H481" s="2"/>
      <c r="I481" s="2"/>
    </row>
    <row r="482" spans="1:9" x14ac:dyDescent="0.25">
      <c r="A482" s="3"/>
      <c r="B482" s="2"/>
      <c r="C482" s="2"/>
      <c r="D482" s="2"/>
      <c r="E482" s="2"/>
      <c r="F482" s="2"/>
      <c r="G482" s="2"/>
      <c r="H482" s="2"/>
      <c r="I482" s="2"/>
    </row>
    <row r="483" spans="1:9" x14ac:dyDescent="0.25">
      <c r="A483" s="3"/>
      <c r="B483" s="2"/>
      <c r="C483" s="2"/>
      <c r="D483" s="2"/>
      <c r="E483" s="2"/>
      <c r="F483" s="2"/>
      <c r="G483" s="2"/>
      <c r="H483" s="2"/>
      <c r="I483" s="2"/>
    </row>
    <row r="484" spans="1:9" x14ac:dyDescent="0.25">
      <c r="A484" s="3"/>
      <c r="B484" s="2"/>
      <c r="C484" s="2"/>
      <c r="D484" s="2"/>
      <c r="E484" s="2"/>
      <c r="F484" s="2"/>
      <c r="G484" s="2"/>
      <c r="H484" s="2"/>
      <c r="I484" s="2"/>
    </row>
    <row r="485" spans="1:9" x14ac:dyDescent="0.25">
      <c r="A485" s="3"/>
      <c r="B485" s="2"/>
      <c r="C485" s="2"/>
      <c r="D485" s="2"/>
      <c r="E485" s="2"/>
      <c r="F485" s="2"/>
      <c r="G485" s="2"/>
      <c r="H485" s="2"/>
      <c r="I485" s="2"/>
    </row>
    <row r="486" spans="1:9" x14ac:dyDescent="0.25">
      <c r="A486" s="3"/>
      <c r="B486" s="2"/>
      <c r="C486" s="2"/>
      <c r="D486" s="2"/>
      <c r="E486" s="2"/>
      <c r="F486" s="2"/>
      <c r="G486" s="2"/>
      <c r="H486" s="2"/>
      <c r="I486" s="2"/>
    </row>
    <row r="487" spans="1:9" x14ac:dyDescent="0.25">
      <c r="A487" s="3"/>
      <c r="B487" s="2"/>
      <c r="C487" s="2"/>
      <c r="D487" s="2"/>
      <c r="E487" s="2"/>
      <c r="F487" s="2"/>
      <c r="G487" s="2"/>
      <c r="H487" s="2"/>
      <c r="I487" s="2"/>
    </row>
    <row r="488" spans="1:9" x14ac:dyDescent="0.25">
      <c r="A488" s="3"/>
      <c r="B488" s="2"/>
      <c r="C488" s="2"/>
      <c r="D488" s="2"/>
      <c r="E488" s="2"/>
      <c r="F488" s="2"/>
      <c r="G488" s="2"/>
      <c r="H488" s="2"/>
      <c r="I488" s="2"/>
    </row>
    <row r="489" spans="1:9" x14ac:dyDescent="0.25">
      <c r="A489" s="3"/>
      <c r="B489" s="2"/>
      <c r="C489" s="2"/>
      <c r="D489" s="2"/>
      <c r="E489" s="2"/>
      <c r="F489" s="2"/>
      <c r="G489" s="2"/>
      <c r="H489" s="2"/>
      <c r="I489" s="2"/>
    </row>
    <row r="490" spans="1:9" x14ac:dyDescent="0.25">
      <c r="A490" s="3"/>
      <c r="B490" s="2"/>
      <c r="C490" s="2"/>
      <c r="D490" s="2"/>
      <c r="E490" s="2"/>
      <c r="F490" s="2"/>
      <c r="G490" s="2"/>
      <c r="H490" s="2"/>
      <c r="I490" s="2"/>
    </row>
    <row r="491" spans="1:9" x14ac:dyDescent="0.25">
      <c r="A491" s="3"/>
      <c r="B491" s="2"/>
      <c r="C491" s="2"/>
      <c r="D491" s="2"/>
      <c r="E491" s="2"/>
      <c r="F491" s="2"/>
      <c r="G491" s="2"/>
      <c r="H491" s="2"/>
      <c r="I491" s="2"/>
    </row>
    <row r="492" spans="1:9" x14ac:dyDescent="0.25">
      <c r="A492" s="3"/>
      <c r="B492" s="2"/>
      <c r="C492" s="2"/>
      <c r="D492" s="2"/>
      <c r="E492" s="2"/>
      <c r="F492" s="2"/>
      <c r="G492" s="2"/>
      <c r="H492" s="2"/>
      <c r="I492" s="2"/>
    </row>
    <row r="493" spans="1:9" x14ac:dyDescent="0.25">
      <c r="A493" s="3"/>
      <c r="B493" s="2"/>
      <c r="C493" s="2"/>
      <c r="D493" s="2"/>
      <c r="E493" s="2"/>
      <c r="F493" s="2"/>
      <c r="G493" s="2"/>
      <c r="H493" s="2"/>
      <c r="I493" s="2"/>
    </row>
    <row r="494" spans="1:9" x14ac:dyDescent="0.25">
      <c r="A494" s="3"/>
      <c r="B494" s="2"/>
      <c r="C494" s="2"/>
      <c r="D494" s="2"/>
      <c r="E494" s="2"/>
      <c r="F494" s="2"/>
      <c r="G494" s="2"/>
      <c r="H494" s="2"/>
      <c r="I494" s="2"/>
    </row>
    <row r="495" spans="1:9" x14ac:dyDescent="0.25">
      <c r="A495" s="3"/>
      <c r="B495" s="2"/>
      <c r="C495" s="2"/>
      <c r="D495" s="2"/>
      <c r="E495" s="2"/>
      <c r="F495" s="2"/>
      <c r="G495" s="2"/>
      <c r="H495" s="2"/>
      <c r="I495" s="2"/>
    </row>
    <row r="496" spans="1:9" x14ac:dyDescent="0.25">
      <c r="A496" s="3"/>
      <c r="B496" s="2"/>
      <c r="C496" s="2"/>
      <c r="D496" s="2"/>
      <c r="E496" s="2"/>
      <c r="F496" s="2"/>
      <c r="G496" s="2"/>
      <c r="H496" s="2"/>
      <c r="I496" s="2"/>
    </row>
    <row r="497" spans="1:9" x14ac:dyDescent="0.25">
      <c r="A497" s="3"/>
      <c r="B497" s="2"/>
      <c r="C497" s="2"/>
      <c r="D497" s="2"/>
      <c r="E497" s="2"/>
      <c r="F497" s="2"/>
      <c r="G497" s="2"/>
      <c r="H497" s="2"/>
      <c r="I497" s="2"/>
    </row>
    <row r="498" spans="1:9" x14ac:dyDescent="0.25">
      <c r="A498" s="3"/>
      <c r="B498" s="2"/>
      <c r="C498" s="2"/>
      <c r="D498" s="2"/>
      <c r="E498" s="2"/>
      <c r="F498" s="2"/>
      <c r="G498" s="2"/>
      <c r="H498" s="2"/>
      <c r="I498" s="2"/>
    </row>
    <row r="499" spans="1:9" x14ac:dyDescent="0.25">
      <c r="A499" s="3"/>
      <c r="B499" s="2"/>
      <c r="C499" s="2"/>
      <c r="D499" s="2"/>
      <c r="E499" s="2"/>
      <c r="F499" s="2"/>
      <c r="G499" s="2"/>
      <c r="H499" s="2"/>
      <c r="I499" s="2"/>
    </row>
    <row r="500" spans="1:9" x14ac:dyDescent="0.25">
      <c r="A500" s="3"/>
      <c r="B500" s="2"/>
      <c r="C500" s="2"/>
      <c r="D500" s="2"/>
      <c r="E500" s="2"/>
      <c r="F500" s="2"/>
      <c r="G500" s="2"/>
      <c r="H500" s="2"/>
      <c r="I500" s="2"/>
    </row>
    <row r="501" spans="1:9" x14ac:dyDescent="0.25">
      <c r="A501" s="3"/>
      <c r="B501" s="2"/>
      <c r="C501" s="2"/>
      <c r="D501" s="2"/>
      <c r="E501" s="2"/>
      <c r="F501" s="2"/>
      <c r="G501" s="2"/>
      <c r="H501" s="2"/>
      <c r="I501" s="2"/>
    </row>
    <row r="502" spans="1:9" x14ac:dyDescent="0.25">
      <c r="A502" s="3"/>
      <c r="B502" s="2"/>
      <c r="C502" s="2"/>
      <c r="D502" s="2"/>
      <c r="E502" s="2"/>
      <c r="F502" s="2"/>
      <c r="G502" s="2"/>
      <c r="H502" s="2"/>
      <c r="I502" s="2"/>
    </row>
    <row r="503" spans="1:9" x14ac:dyDescent="0.25">
      <c r="A503" s="3"/>
      <c r="B503" s="2"/>
      <c r="C503" s="2"/>
      <c r="D503" s="2"/>
      <c r="E503" s="2"/>
      <c r="F503" s="2"/>
      <c r="G503" s="2"/>
      <c r="H503" s="2"/>
      <c r="I503" s="2"/>
    </row>
    <row r="504" spans="1:9" x14ac:dyDescent="0.25">
      <c r="A504" s="3"/>
      <c r="B504" s="2"/>
      <c r="C504" s="2"/>
      <c r="D504" s="2"/>
      <c r="E504" s="2"/>
      <c r="F504" s="2"/>
      <c r="G504" s="2"/>
      <c r="H504" s="2"/>
      <c r="I504" s="2"/>
    </row>
    <row r="505" spans="1:9" x14ac:dyDescent="0.25">
      <c r="A505" s="3"/>
      <c r="B505" s="2"/>
      <c r="C505" s="2"/>
      <c r="D505" s="2"/>
      <c r="E505" s="2"/>
      <c r="F505" s="2"/>
      <c r="G505" s="2"/>
      <c r="H505" s="2"/>
      <c r="I505" s="2"/>
    </row>
    <row r="506" spans="1:9" x14ac:dyDescent="0.25">
      <c r="A506" s="3"/>
      <c r="B506" s="2"/>
      <c r="C506" s="2"/>
      <c r="D506" s="2"/>
      <c r="E506" s="2"/>
      <c r="F506" s="2"/>
      <c r="G506" s="2"/>
      <c r="H506" s="2"/>
      <c r="I506" s="2"/>
    </row>
    <row r="507" spans="1:9" x14ac:dyDescent="0.25">
      <c r="A507" s="3"/>
      <c r="B507" s="2"/>
      <c r="C507" s="2"/>
      <c r="D507" s="2"/>
      <c r="E507" s="2"/>
      <c r="F507" s="2"/>
      <c r="G507" s="2"/>
      <c r="H507" s="2"/>
      <c r="I507" s="2"/>
    </row>
    <row r="508" spans="1:9" x14ac:dyDescent="0.25">
      <c r="A508" s="3"/>
      <c r="B508" s="2"/>
      <c r="C508" s="2"/>
      <c r="D508" s="2"/>
      <c r="E508" s="2"/>
      <c r="F508" s="2"/>
      <c r="G508" s="2"/>
      <c r="H508" s="2"/>
      <c r="I508" s="2"/>
    </row>
    <row r="509" spans="1:9" x14ac:dyDescent="0.25">
      <c r="A509" s="3"/>
      <c r="B509" s="2"/>
      <c r="C509" s="2"/>
      <c r="D509" s="2"/>
      <c r="E509" s="2"/>
      <c r="F509" s="2"/>
      <c r="G509" s="2"/>
      <c r="H509" s="2"/>
      <c r="I509" s="2"/>
    </row>
    <row r="510" spans="1:9" x14ac:dyDescent="0.25">
      <c r="A510" s="3"/>
      <c r="B510" s="2"/>
      <c r="C510" s="2"/>
      <c r="D510" s="2"/>
      <c r="E510" s="2"/>
      <c r="F510" s="2"/>
      <c r="G510" s="2"/>
      <c r="H510" s="2"/>
      <c r="I510" s="2"/>
    </row>
    <row r="511" spans="1:9" x14ac:dyDescent="0.25">
      <c r="A511" s="3"/>
      <c r="B511" s="2"/>
      <c r="C511" s="2"/>
      <c r="D511" s="2"/>
      <c r="E511" s="2"/>
      <c r="F511" s="2"/>
      <c r="G511" s="2"/>
      <c r="H511" s="2"/>
      <c r="I511" s="2"/>
    </row>
    <row r="512" spans="1:9" x14ac:dyDescent="0.25">
      <c r="A512" s="3"/>
      <c r="B512" s="2"/>
      <c r="C512" s="2"/>
      <c r="D512" s="2"/>
      <c r="E512" s="2"/>
      <c r="F512" s="2"/>
      <c r="G512" s="2"/>
      <c r="H512" s="2"/>
      <c r="I512" s="2"/>
    </row>
    <row r="513" spans="1:9" x14ac:dyDescent="0.25">
      <c r="A513" s="3"/>
      <c r="B513" s="2"/>
      <c r="C513" s="2"/>
      <c r="D513" s="2"/>
      <c r="E513" s="2"/>
      <c r="F513" s="2"/>
      <c r="G513" s="2"/>
      <c r="H513" s="2"/>
      <c r="I513" s="2"/>
    </row>
    <row r="514" spans="1:9" x14ac:dyDescent="0.25">
      <c r="A514" s="3"/>
      <c r="B514" s="2"/>
      <c r="C514" s="2"/>
      <c r="D514" s="2"/>
      <c r="E514" s="2"/>
      <c r="F514" s="2"/>
      <c r="G514" s="2"/>
      <c r="H514" s="2"/>
      <c r="I514" s="2"/>
    </row>
    <row r="515" spans="1:9" x14ac:dyDescent="0.25">
      <c r="A515" s="3"/>
      <c r="B515" s="2"/>
      <c r="C515" s="2"/>
      <c r="D515" s="2"/>
      <c r="E515" s="2"/>
      <c r="F515" s="2"/>
      <c r="G515" s="2"/>
      <c r="H515" s="2"/>
      <c r="I515" s="2"/>
    </row>
    <row r="516" spans="1:9" x14ac:dyDescent="0.25">
      <c r="A516" s="3"/>
      <c r="B516" s="2"/>
      <c r="C516" s="2"/>
      <c r="D516" s="2"/>
      <c r="E516" s="2"/>
      <c r="F516" s="2"/>
      <c r="G516" s="2"/>
      <c r="H516" s="2"/>
      <c r="I516" s="2"/>
    </row>
    <row r="517" spans="1:9" x14ac:dyDescent="0.25">
      <c r="A517" s="3"/>
      <c r="B517" s="2"/>
      <c r="C517" s="2"/>
      <c r="D517" s="2"/>
      <c r="E517" s="2"/>
      <c r="F517" s="2"/>
      <c r="G517" s="2"/>
      <c r="H517" s="2"/>
      <c r="I517" s="2"/>
    </row>
    <row r="518" spans="1:9" x14ac:dyDescent="0.25">
      <c r="A518" s="3"/>
      <c r="B518" s="2"/>
      <c r="C518" s="2"/>
      <c r="D518" s="2"/>
      <c r="E518" s="2"/>
      <c r="F518" s="2"/>
      <c r="G518" s="2"/>
      <c r="H518" s="2"/>
      <c r="I518" s="2"/>
    </row>
    <row r="519" spans="1:9" x14ac:dyDescent="0.25">
      <c r="A519" s="3"/>
      <c r="B519" s="2"/>
      <c r="C519" s="2"/>
      <c r="D519" s="2"/>
      <c r="E519" s="2"/>
      <c r="F519" s="2"/>
      <c r="G519" s="2"/>
      <c r="H519" s="2"/>
      <c r="I519" s="2"/>
    </row>
    <row r="520" spans="1:9" x14ac:dyDescent="0.25">
      <c r="A520" s="3"/>
      <c r="B520" s="2"/>
      <c r="C520" s="2"/>
      <c r="D520" s="2"/>
      <c r="E520" s="2"/>
      <c r="F520" s="2"/>
      <c r="G520" s="2"/>
      <c r="H520" s="2"/>
      <c r="I520" s="2"/>
    </row>
    <row r="521" spans="1:9" x14ac:dyDescent="0.25">
      <c r="A521" s="3"/>
      <c r="B521" s="2"/>
      <c r="C521" s="2"/>
      <c r="D521" s="2"/>
      <c r="E521" s="2"/>
      <c r="F521" s="2"/>
      <c r="G521" s="2"/>
      <c r="H521" s="2"/>
      <c r="I521" s="2"/>
    </row>
    <row r="522" spans="1:9" x14ac:dyDescent="0.25">
      <c r="A522" s="3"/>
      <c r="B522" s="2"/>
      <c r="C522" s="2"/>
      <c r="D522" s="2"/>
      <c r="E522" s="2"/>
      <c r="F522" s="2"/>
      <c r="G522" s="2"/>
      <c r="H522" s="2"/>
      <c r="I522" s="2"/>
    </row>
    <row r="523" spans="1:9" x14ac:dyDescent="0.25">
      <c r="A523" s="3"/>
      <c r="B523" s="2"/>
      <c r="C523" s="2"/>
      <c r="D523" s="2"/>
      <c r="E523" s="2"/>
      <c r="F523" s="2"/>
      <c r="G523" s="2"/>
      <c r="H523" s="2"/>
      <c r="I523" s="2"/>
    </row>
    <row r="524" spans="1:9" x14ac:dyDescent="0.25">
      <c r="A524" s="3"/>
      <c r="B524" s="2"/>
      <c r="C524" s="2"/>
      <c r="D524" s="2"/>
      <c r="E524" s="2"/>
      <c r="F524" s="2"/>
      <c r="G524" s="2"/>
      <c r="H524" s="2"/>
      <c r="I524" s="2"/>
    </row>
    <row r="525" spans="1:9" x14ac:dyDescent="0.25">
      <c r="A525" s="3"/>
      <c r="B525" s="2"/>
      <c r="C525" s="2"/>
      <c r="D525" s="2"/>
      <c r="E525" s="2"/>
      <c r="F525" s="2"/>
      <c r="G525" s="2"/>
      <c r="H525" s="2"/>
      <c r="I525" s="2"/>
    </row>
    <row r="526" spans="1:9" x14ac:dyDescent="0.25">
      <c r="A526" s="3"/>
      <c r="B526" s="2"/>
      <c r="C526" s="2"/>
      <c r="D526" s="2"/>
      <c r="E526" s="2"/>
      <c r="F526" s="2"/>
      <c r="G526" s="2"/>
      <c r="H526" s="2"/>
      <c r="I526" s="2"/>
    </row>
    <row r="527" spans="1:9" x14ac:dyDescent="0.25">
      <c r="A527" s="3"/>
      <c r="B527" s="2"/>
      <c r="C527" s="2"/>
      <c r="D527" s="2"/>
      <c r="E527" s="2"/>
      <c r="F527" s="2"/>
      <c r="G527" s="2"/>
      <c r="H527" s="2"/>
      <c r="I527" s="2"/>
    </row>
    <row r="528" spans="1:9" x14ac:dyDescent="0.25">
      <c r="A528" s="3"/>
      <c r="B528" s="2"/>
      <c r="C528" s="2"/>
      <c r="D528" s="2"/>
      <c r="E528" s="2"/>
      <c r="F528" s="2"/>
      <c r="G528" s="2"/>
      <c r="H528" s="2"/>
      <c r="I528" s="2"/>
    </row>
    <row r="529" spans="1:9" x14ac:dyDescent="0.25">
      <c r="A529" s="3"/>
      <c r="B529" s="2"/>
      <c r="C529" s="2"/>
      <c r="D529" s="2"/>
      <c r="E529" s="2"/>
      <c r="F529" s="2"/>
      <c r="G529" s="2"/>
      <c r="H529" s="2"/>
      <c r="I529" s="2"/>
    </row>
    <row r="530" spans="1:9" x14ac:dyDescent="0.25">
      <c r="A530" s="3"/>
      <c r="B530" s="2"/>
      <c r="C530" s="2"/>
      <c r="D530" s="2"/>
      <c r="E530" s="2"/>
      <c r="F530" s="2"/>
      <c r="G530" s="2"/>
      <c r="H530" s="2"/>
      <c r="I530" s="2"/>
    </row>
    <row r="531" spans="1:9" x14ac:dyDescent="0.25">
      <c r="A531" s="3"/>
      <c r="B531" s="2"/>
      <c r="C531" s="2"/>
      <c r="D531" s="2"/>
      <c r="E531" s="2"/>
      <c r="F531" s="2"/>
      <c r="G531" s="2"/>
      <c r="H531" s="2"/>
      <c r="I531" s="2"/>
    </row>
    <row r="532" spans="1:9" x14ac:dyDescent="0.25">
      <c r="A532" s="3"/>
      <c r="B532" s="2"/>
      <c r="C532" s="2"/>
      <c r="D532" s="2"/>
      <c r="E532" s="2"/>
      <c r="F532" s="2"/>
      <c r="G532" s="2"/>
      <c r="H532" s="2"/>
      <c r="I532" s="2"/>
    </row>
    <row r="533" spans="1:9" x14ac:dyDescent="0.25">
      <c r="A533" s="3"/>
      <c r="B533" s="2"/>
      <c r="C533" s="2"/>
      <c r="D533" s="2"/>
      <c r="E533" s="2"/>
      <c r="F533" s="2"/>
      <c r="G533" s="2"/>
      <c r="H533" s="2"/>
      <c r="I533" s="2"/>
    </row>
    <row r="534" spans="1:9" x14ac:dyDescent="0.25">
      <c r="A534" s="3"/>
      <c r="B534" s="2"/>
      <c r="C534" s="2"/>
      <c r="D534" s="2"/>
      <c r="E534" s="2"/>
      <c r="F534" s="2"/>
      <c r="G534" s="2"/>
      <c r="H534" s="2"/>
      <c r="I534" s="2"/>
    </row>
    <row r="535" spans="1:9" x14ac:dyDescent="0.25">
      <c r="A535" s="3"/>
      <c r="B535" s="2"/>
      <c r="C535" s="2"/>
      <c r="D535" s="2"/>
      <c r="E535" s="2"/>
      <c r="F535" s="2"/>
      <c r="G535" s="2"/>
      <c r="H535" s="2"/>
      <c r="I535" s="2"/>
    </row>
    <row r="536" spans="1:9" x14ac:dyDescent="0.25">
      <c r="A536" s="3"/>
      <c r="B536" s="2"/>
      <c r="C536" s="2"/>
      <c r="D536" s="2"/>
      <c r="E536" s="2"/>
      <c r="F536" s="2"/>
      <c r="G536" s="2"/>
      <c r="H536" s="2"/>
      <c r="I536" s="2"/>
    </row>
    <row r="537" spans="1:9" x14ac:dyDescent="0.25">
      <c r="A537" s="3"/>
      <c r="B537" s="2"/>
      <c r="C537" s="2"/>
      <c r="D537" s="2"/>
      <c r="E537" s="2"/>
      <c r="F537" s="2"/>
      <c r="G537" s="2"/>
      <c r="H537" s="2"/>
      <c r="I537" s="2"/>
    </row>
    <row r="538" spans="1:9" x14ac:dyDescent="0.25">
      <c r="A538" s="3"/>
      <c r="B538" s="2"/>
      <c r="C538" s="2"/>
      <c r="D538" s="2"/>
      <c r="E538" s="2"/>
      <c r="F538" s="2"/>
      <c r="G538" s="2"/>
      <c r="H538" s="2"/>
      <c r="I538" s="2"/>
    </row>
    <row r="539" spans="1:9" x14ac:dyDescent="0.25">
      <c r="A539" s="3"/>
      <c r="B539" s="2"/>
      <c r="C539" s="2"/>
      <c r="D539" s="2"/>
      <c r="E539" s="2"/>
      <c r="F539" s="2"/>
      <c r="G539" s="2"/>
      <c r="H539" s="2"/>
      <c r="I539" s="2"/>
    </row>
    <row r="540" spans="1:9" x14ac:dyDescent="0.25">
      <c r="A540" s="3"/>
      <c r="B540" s="2"/>
      <c r="C540" s="2"/>
      <c r="D540" s="2"/>
      <c r="E540" s="2"/>
      <c r="F540" s="2"/>
      <c r="G540" s="2"/>
      <c r="H540" s="2"/>
      <c r="I540" s="2"/>
    </row>
    <row r="541" spans="1:9" x14ac:dyDescent="0.25">
      <c r="A541" s="3"/>
      <c r="B541" s="2"/>
      <c r="C541" s="2"/>
      <c r="D541" s="2"/>
      <c r="E541" s="2"/>
      <c r="F541" s="2"/>
      <c r="G541" s="2"/>
      <c r="H541" s="2"/>
      <c r="I541" s="2"/>
    </row>
    <row r="542" spans="1:9" x14ac:dyDescent="0.25">
      <c r="A542" s="3"/>
      <c r="B542" s="2"/>
      <c r="C542" s="2"/>
      <c r="D542" s="2"/>
      <c r="E542" s="2"/>
      <c r="F542" s="2"/>
      <c r="G542" s="2"/>
      <c r="H542" s="2"/>
      <c r="I542" s="2"/>
    </row>
    <row r="543" spans="1:9" x14ac:dyDescent="0.25">
      <c r="A543" s="3"/>
      <c r="B543" s="2"/>
      <c r="C543" s="2"/>
      <c r="D543" s="2"/>
      <c r="E543" s="2"/>
      <c r="F543" s="2"/>
      <c r="G543" s="2"/>
      <c r="H543" s="2"/>
      <c r="I543" s="2"/>
    </row>
    <row r="544" spans="1:9" x14ac:dyDescent="0.25">
      <c r="A544" s="3"/>
      <c r="B544" s="2"/>
      <c r="C544" s="2"/>
      <c r="D544" s="2"/>
      <c r="E544" s="2"/>
      <c r="F544" s="2"/>
      <c r="G544" s="2"/>
      <c r="H544" s="2"/>
      <c r="I544" s="2"/>
    </row>
    <row r="545" spans="1:9" x14ac:dyDescent="0.25">
      <c r="A545" s="3"/>
      <c r="B545" s="2"/>
      <c r="C545" s="2"/>
      <c r="D545" s="2"/>
      <c r="E545" s="2"/>
      <c r="F545" s="2"/>
      <c r="G545" s="2"/>
      <c r="H545" s="2"/>
      <c r="I545" s="2"/>
    </row>
    <row r="546" spans="1:9" x14ac:dyDescent="0.25">
      <c r="A546" s="3"/>
      <c r="B546" s="2"/>
      <c r="C546" s="2"/>
      <c r="D546" s="2"/>
      <c r="E546" s="2"/>
      <c r="F546" s="2"/>
      <c r="G546" s="2"/>
      <c r="H546" s="2"/>
      <c r="I546" s="2"/>
    </row>
    <row r="547" spans="1:9" x14ac:dyDescent="0.25">
      <c r="A547" s="3"/>
      <c r="B547" s="2"/>
      <c r="C547" s="2"/>
      <c r="D547" s="2"/>
      <c r="E547" s="2"/>
      <c r="F547" s="2"/>
      <c r="G547" s="2"/>
      <c r="H547" s="2"/>
      <c r="I547" s="2"/>
    </row>
    <row r="548" spans="1:9" x14ac:dyDescent="0.25">
      <c r="A548" s="3"/>
      <c r="B548" s="2"/>
      <c r="C548" s="2"/>
      <c r="D548" s="2"/>
      <c r="E548" s="2"/>
      <c r="F548" s="2"/>
      <c r="G548" s="2"/>
      <c r="H548" s="2"/>
      <c r="I548" s="2"/>
    </row>
    <row r="549" spans="1:9" x14ac:dyDescent="0.25">
      <c r="A549" s="3"/>
      <c r="B549" s="2"/>
      <c r="C549" s="2"/>
      <c r="D549" s="2"/>
      <c r="E549" s="2"/>
      <c r="F549" s="2"/>
      <c r="G549" s="2"/>
      <c r="H549" s="2"/>
      <c r="I549" s="2"/>
    </row>
    <row r="550" spans="1:9" x14ac:dyDescent="0.25">
      <c r="A550" s="3"/>
      <c r="B550" s="2"/>
      <c r="C550" s="2"/>
      <c r="D550" s="2"/>
      <c r="E550" s="2"/>
      <c r="F550" s="2"/>
      <c r="G550" s="2"/>
      <c r="H550" s="2"/>
      <c r="I550" s="2"/>
    </row>
    <row r="551" spans="1:9" x14ac:dyDescent="0.25">
      <c r="A551" s="3"/>
      <c r="B551" s="2"/>
      <c r="C551" s="2"/>
      <c r="D551" s="2"/>
      <c r="E551" s="2"/>
      <c r="F551" s="2"/>
      <c r="G551" s="2"/>
      <c r="H551" s="2"/>
      <c r="I551" s="2"/>
    </row>
    <row r="552" spans="1:9" x14ac:dyDescent="0.25">
      <c r="A552" s="3"/>
      <c r="B552" s="2"/>
      <c r="C552" s="2"/>
      <c r="D552" s="2"/>
      <c r="E552" s="2"/>
      <c r="F552" s="2"/>
      <c r="G552" s="2"/>
      <c r="H552" s="2"/>
      <c r="I552" s="2"/>
    </row>
    <row r="553" spans="1:9" x14ac:dyDescent="0.25">
      <c r="A553" s="3"/>
      <c r="B553" s="2"/>
      <c r="C553" s="2"/>
      <c r="D553" s="2"/>
      <c r="E553" s="2"/>
      <c r="F553" s="2"/>
      <c r="G553" s="2"/>
      <c r="H553" s="2"/>
      <c r="I553" s="2"/>
    </row>
    <row r="554" spans="1:9" x14ac:dyDescent="0.25">
      <c r="A554" s="3"/>
      <c r="B554" s="2"/>
      <c r="C554" s="2"/>
      <c r="D554" s="2"/>
      <c r="E554" s="2"/>
      <c r="F554" s="2"/>
      <c r="G554" s="2"/>
      <c r="H554" s="2"/>
      <c r="I554" s="2"/>
    </row>
    <row r="555" spans="1:9" x14ac:dyDescent="0.25">
      <c r="A555" s="3"/>
      <c r="B555" s="2"/>
      <c r="C555" s="2"/>
      <c r="D555" s="2"/>
      <c r="E555" s="2"/>
      <c r="F555" s="2"/>
      <c r="G555" s="2"/>
      <c r="H555" s="2"/>
      <c r="I555" s="2"/>
    </row>
    <row r="556" spans="1:9" x14ac:dyDescent="0.25">
      <c r="A556" s="3"/>
      <c r="B556" s="2"/>
      <c r="C556" s="2"/>
      <c r="D556" s="2"/>
      <c r="E556" s="2"/>
      <c r="F556" s="2"/>
      <c r="G556" s="2"/>
      <c r="H556" s="2"/>
      <c r="I556" s="2"/>
    </row>
    <row r="557" spans="1:9" x14ac:dyDescent="0.25">
      <c r="A557" s="3"/>
      <c r="B557" s="2"/>
      <c r="C557" s="2"/>
      <c r="D557" s="2"/>
      <c r="E557" s="2"/>
      <c r="F557" s="2"/>
      <c r="G557" s="2"/>
      <c r="H557" s="2"/>
      <c r="I557" s="2"/>
    </row>
    <row r="558" spans="1:9" x14ac:dyDescent="0.25">
      <c r="A558" s="3"/>
      <c r="B558" s="2"/>
      <c r="C558" s="2"/>
      <c r="D558" s="2"/>
      <c r="E558" s="2"/>
      <c r="F558" s="2"/>
      <c r="G558" s="2"/>
      <c r="H558" s="2"/>
      <c r="I558" s="2"/>
    </row>
    <row r="559" spans="1:9" x14ac:dyDescent="0.25">
      <c r="A559" s="3"/>
      <c r="B559" s="2"/>
      <c r="C559" s="2"/>
      <c r="D559" s="2"/>
      <c r="E559" s="2"/>
      <c r="F559" s="2"/>
      <c r="G559" s="2"/>
      <c r="H559" s="2"/>
      <c r="I559" s="2"/>
    </row>
    <row r="560" spans="1:9" x14ac:dyDescent="0.25">
      <c r="A560" s="3"/>
      <c r="B560" s="2"/>
      <c r="C560" s="2"/>
      <c r="D560" s="2"/>
      <c r="E560" s="2"/>
      <c r="F560" s="2"/>
      <c r="G560" s="2"/>
      <c r="H560" s="2"/>
      <c r="I560" s="2"/>
    </row>
    <row r="561" spans="1:9" x14ac:dyDescent="0.25">
      <c r="A561" s="3"/>
      <c r="B561" s="2"/>
      <c r="C561" s="2"/>
      <c r="D561" s="2"/>
      <c r="E561" s="2"/>
      <c r="F561" s="2"/>
      <c r="G561" s="2"/>
      <c r="H561" s="2"/>
      <c r="I561" s="2"/>
    </row>
    <row r="562" spans="1:9" x14ac:dyDescent="0.25">
      <c r="A562" s="3"/>
      <c r="B562" s="2"/>
      <c r="C562" s="2"/>
      <c r="D562" s="2"/>
      <c r="E562" s="2"/>
      <c r="F562" s="2"/>
      <c r="G562" s="2"/>
      <c r="H562" s="2"/>
      <c r="I562" s="2"/>
    </row>
    <row r="563" spans="1:9" x14ac:dyDescent="0.25">
      <c r="A563" s="3"/>
      <c r="B563" s="2"/>
      <c r="C563" s="2"/>
      <c r="D563" s="2"/>
      <c r="E563" s="2"/>
      <c r="F563" s="2"/>
      <c r="G563" s="2"/>
      <c r="H563" s="2"/>
      <c r="I563" s="2"/>
    </row>
    <row r="564" spans="1:9" x14ac:dyDescent="0.25">
      <c r="A564" s="3"/>
      <c r="B564" s="2"/>
      <c r="C564" s="2"/>
      <c r="D564" s="2"/>
      <c r="E564" s="2"/>
      <c r="F564" s="2"/>
      <c r="G564" s="2"/>
      <c r="H564" s="2"/>
      <c r="I564" s="2"/>
    </row>
    <row r="565" spans="1:9" x14ac:dyDescent="0.25">
      <c r="A565" s="3"/>
      <c r="B565" s="2"/>
      <c r="C565" s="2"/>
      <c r="D565" s="2"/>
      <c r="E565" s="2"/>
      <c r="F565" s="2"/>
      <c r="G565" s="2"/>
      <c r="H565" s="2"/>
      <c r="I565" s="2"/>
    </row>
    <row r="566" spans="1:9" x14ac:dyDescent="0.25">
      <c r="A566" s="3"/>
      <c r="B566" s="2"/>
      <c r="C566" s="2"/>
      <c r="D566" s="2"/>
      <c r="E566" s="2"/>
      <c r="F566" s="2"/>
      <c r="G566" s="2"/>
      <c r="H566" s="2"/>
      <c r="I566" s="2"/>
    </row>
    <row r="567" spans="1:9" x14ac:dyDescent="0.25">
      <c r="A567" s="3"/>
      <c r="B567" s="2"/>
      <c r="C567" s="2"/>
      <c r="D567" s="2"/>
      <c r="E567" s="2"/>
      <c r="F567" s="2"/>
      <c r="G567" s="2"/>
      <c r="H567" s="2"/>
      <c r="I567" s="2"/>
    </row>
    <row r="568" spans="1:9" x14ac:dyDescent="0.25">
      <c r="A568" s="3"/>
      <c r="B568" s="2"/>
      <c r="C568" s="2"/>
      <c r="D568" s="2"/>
      <c r="E568" s="2"/>
      <c r="F568" s="2"/>
      <c r="G568" s="2"/>
      <c r="H568" s="2"/>
      <c r="I568" s="2"/>
    </row>
    <row r="569" spans="1:9" x14ac:dyDescent="0.25">
      <c r="A569" s="3"/>
      <c r="B569" s="2"/>
      <c r="C569" s="2"/>
      <c r="D569" s="2"/>
      <c r="E569" s="2"/>
      <c r="F569" s="2"/>
      <c r="G569" s="2"/>
      <c r="H569" s="2"/>
      <c r="I569" s="2"/>
    </row>
    <row r="570" spans="1:9" x14ac:dyDescent="0.25">
      <c r="A570" s="3"/>
      <c r="B570" s="2"/>
      <c r="C570" s="2"/>
      <c r="D570" s="2"/>
      <c r="E570" s="2"/>
      <c r="F570" s="2"/>
      <c r="G570" s="2"/>
      <c r="H570" s="2"/>
      <c r="I570" s="2"/>
    </row>
    <row r="571" spans="1:9" x14ac:dyDescent="0.25">
      <c r="A571" s="3"/>
      <c r="B571" s="2"/>
      <c r="C571" s="2"/>
      <c r="D571" s="2"/>
      <c r="E571" s="2"/>
      <c r="F571" s="2"/>
      <c r="G571" s="2"/>
      <c r="H571" s="2"/>
      <c r="I571" s="2"/>
    </row>
    <row r="572" spans="1:9" x14ac:dyDescent="0.25">
      <c r="A572" s="3"/>
      <c r="B572" s="2"/>
      <c r="C572" s="2"/>
      <c r="D572" s="2"/>
      <c r="E572" s="2"/>
      <c r="F572" s="2"/>
      <c r="G572" s="2"/>
      <c r="H572" s="2"/>
      <c r="I572" s="2"/>
    </row>
    <row r="573" spans="1:9" x14ac:dyDescent="0.25">
      <c r="A573" s="3"/>
      <c r="B573" s="2"/>
      <c r="C573" s="2"/>
      <c r="D573" s="2"/>
      <c r="E573" s="2"/>
      <c r="F573" s="2"/>
      <c r="G573" s="2"/>
      <c r="H573" s="2"/>
      <c r="I573" s="2"/>
    </row>
    <row r="574" spans="1:9" x14ac:dyDescent="0.25">
      <c r="A574" s="3"/>
      <c r="B574" s="2"/>
      <c r="C574" s="2"/>
      <c r="D574" s="2"/>
      <c r="E574" s="2"/>
      <c r="F574" s="2"/>
      <c r="G574" s="2"/>
      <c r="H574" s="2"/>
      <c r="I574" s="2"/>
    </row>
    <row r="575" spans="1:9" x14ac:dyDescent="0.25">
      <c r="A575" s="3"/>
      <c r="B575" s="2"/>
      <c r="C575" s="2"/>
      <c r="D575" s="2"/>
      <c r="E575" s="2"/>
      <c r="F575" s="2"/>
      <c r="G575" s="2"/>
      <c r="H575" s="2"/>
      <c r="I575" s="2"/>
    </row>
    <row r="576" spans="1:9" x14ac:dyDescent="0.25">
      <c r="A576" s="3"/>
      <c r="B576" s="2"/>
      <c r="C576" s="2"/>
      <c r="D576" s="2"/>
      <c r="E576" s="2"/>
      <c r="F576" s="2"/>
      <c r="G576" s="2"/>
      <c r="H576" s="2"/>
      <c r="I576" s="2"/>
    </row>
    <row r="577" spans="1:9" x14ac:dyDescent="0.25">
      <c r="A577" s="3"/>
      <c r="B577" s="2"/>
      <c r="C577" s="2"/>
      <c r="D577" s="2"/>
      <c r="E577" s="2"/>
      <c r="F577" s="2"/>
      <c r="G577" s="2"/>
      <c r="H577" s="2"/>
      <c r="I577" s="2"/>
    </row>
    <row r="578" spans="1:9" x14ac:dyDescent="0.25">
      <c r="A578" s="3"/>
      <c r="B578" s="2"/>
      <c r="C578" s="2"/>
      <c r="D578" s="2"/>
      <c r="E578" s="2"/>
      <c r="F578" s="2"/>
      <c r="G578" s="2"/>
      <c r="H578" s="2"/>
      <c r="I578" s="2"/>
    </row>
    <row r="579" spans="1:9" x14ac:dyDescent="0.25">
      <c r="A579" s="3"/>
      <c r="B579" s="2"/>
      <c r="C579" s="2"/>
      <c r="D579" s="2"/>
      <c r="E579" s="2"/>
      <c r="F579" s="2"/>
      <c r="G579" s="2"/>
      <c r="H579" s="2"/>
      <c r="I579" s="2"/>
    </row>
    <row r="580" spans="1:9" x14ac:dyDescent="0.25">
      <c r="A580" s="3"/>
      <c r="B580" s="2"/>
      <c r="C580" s="2"/>
      <c r="D580" s="2"/>
      <c r="E580" s="2"/>
      <c r="F580" s="2"/>
      <c r="G580" s="2"/>
      <c r="H580" s="2"/>
      <c r="I580" s="2"/>
    </row>
    <row r="581" spans="1:9" x14ac:dyDescent="0.25">
      <c r="A581" s="3"/>
      <c r="B581" s="2"/>
      <c r="C581" s="2"/>
      <c r="D581" s="2"/>
      <c r="E581" s="2"/>
      <c r="F581" s="2"/>
      <c r="G581" s="2"/>
      <c r="H581" s="2"/>
      <c r="I581" s="2"/>
    </row>
    <row r="582" spans="1:9" x14ac:dyDescent="0.25">
      <c r="A582" s="3"/>
      <c r="B582" s="2"/>
      <c r="C582" s="2"/>
      <c r="D582" s="2"/>
      <c r="E582" s="2"/>
      <c r="F582" s="2"/>
      <c r="G582" s="2"/>
      <c r="H582" s="2"/>
      <c r="I582" s="2"/>
    </row>
    <row r="583" spans="1:9" x14ac:dyDescent="0.25">
      <c r="A583" s="3"/>
      <c r="B583" s="2"/>
      <c r="C583" s="2"/>
      <c r="D583" s="2"/>
      <c r="E583" s="2"/>
      <c r="F583" s="2"/>
      <c r="G583" s="2"/>
      <c r="H583" s="2"/>
      <c r="I583" s="2"/>
    </row>
    <row r="584" spans="1:9" x14ac:dyDescent="0.25">
      <c r="A584" s="3"/>
      <c r="B584" s="2"/>
      <c r="C584" s="2"/>
      <c r="D584" s="2"/>
      <c r="E584" s="2"/>
      <c r="F584" s="2"/>
      <c r="G584" s="2"/>
      <c r="H584" s="2"/>
      <c r="I584" s="2"/>
    </row>
    <row r="585" spans="1:9" x14ac:dyDescent="0.25">
      <c r="A585" s="3"/>
      <c r="B585" s="2"/>
      <c r="C585" s="2"/>
      <c r="D585" s="2"/>
      <c r="E585" s="2"/>
      <c r="F585" s="2"/>
      <c r="G585" s="2"/>
      <c r="H585" s="2"/>
      <c r="I585" s="2"/>
    </row>
    <row r="586" spans="1:9" x14ac:dyDescent="0.25">
      <c r="A586" s="3"/>
      <c r="B586" s="2"/>
      <c r="C586" s="2"/>
      <c r="D586" s="2"/>
      <c r="E586" s="2"/>
      <c r="F586" s="2"/>
      <c r="G586" s="2"/>
      <c r="H586" s="2"/>
      <c r="I586" s="2"/>
    </row>
    <row r="587" spans="1:9" x14ac:dyDescent="0.25">
      <c r="A587" s="3"/>
      <c r="B587" s="2"/>
      <c r="C587" s="2"/>
      <c r="D587" s="2"/>
      <c r="E587" s="2"/>
      <c r="F587" s="2"/>
      <c r="G587" s="2"/>
      <c r="H587" s="2"/>
      <c r="I587" s="2"/>
    </row>
    <row r="588" spans="1:9" x14ac:dyDescent="0.25">
      <c r="A588" s="3"/>
      <c r="B588" s="2"/>
      <c r="C588" s="2"/>
      <c r="D588" s="2"/>
      <c r="E588" s="2"/>
      <c r="F588" s="2"/>
      <c r="G588" s="2"/>
      <c r="H588" s="2"/>
      <c r="I588" s="2"/>
    </row>
    <row r="589" spans="1:9" x14ac:dyDescent="0.25">
      <c r="A589" s="3"/>
      <c r="B589" s="2"/>
      <c r="C589" s="2"/>
      <c r="D589" s="2"/>
      <c r="E589" s="2"/>
      <c r="F589" s="2"/>
      <c r="G589" s="2"/>
      <c r="H589" s="2"/>
      <c r="I589" s="2"/>
    </row>
    <row r="590" spans="1:9" x14ac:dyDescent="0.25">
      <c r="A590" s="3"/>
      <c r="B590" s="2"/>
      <c r="C590" s="2"/>
      <c r="D590" s="2"/>
      <c r="E590" s="2"/>
      <c r="F590" s="2"/>
      <c r="G590" s="2"/>
      <c r="H590" s="2"/>
      <c r="I590" s="2"/>
    </row>
    <row r="591" spans="1:9" x14ac:dyDescent="0.25">
      <c r="A591" s="3"/>
      <c r="B591" s="2"/>
      <c r="C591" s="2"/>
      <c r="D591" s="2"/>
      <c r="E591" s="2"/>
      <c r="F591" s="2"/>
      <c r="G591" s="2"/>
      <c r="H591" s="2"/>
      <c r="I591" s="2"/>
    </row>
    <row r="592" spans="1:9" x14ac:dyDescent="0.25">
      <c r="A592" s="3"/>
      <c r="B592" s="2"/>
      <c r="C592" s="2"/>
      <c r="D592" s="2"/>
      <c r="E592" s="2"/>
      <c r="F592" s="2"/>
      <c r="G592" s="2"/>
      <c r="H592" s="2"/>
      <c r="I592" s="2"/>
    </row>
    <row r="593" spans="1:9" x14ac:dyDescent="0.25">
      <c r="A593" s="3"/>
      <c r="B593" s="2"/>
      <c r="C593" s="2"/>
      <c r="D593" s="2"/>
      <c r="E593" s="2"/>
      <c r="F593" s="2"/>
      <c r="G593" s="2"/>
      <c r="H593" s="2"/>
      <c r="I593" s="2"/>
    </row>
    <row r="594" spans="1:9" x14ac:dyDescent="0.25">
      <c r="A594" s="3"/>
      <c r="B594" s="2"/>
      <c r="C594" s="2"/>
      <c r="D594" s="2"/>
      <c r="E594" s="2"/>
      <c r="F594" s="2"/>
      <c r="G594" s="2"/>
      <c r="H594" s="2"/>
      <c r="I594" s="2"/>
    </row>
    <row r="595" spans="1:9" x14ac:dyDescent="0.25">
      <c r="A595" s="3"/>
      <c r="B595" s="2"/>
      <c r="C595" s="2"/>
      <c r="D595" s="2"/>
      <c r="E595" s="2"/>
      <c r="F595" s="2"/>
      <c r="G595" s="2"/>
      <c r="H595" s="2"/>
      <c r="I595" s="2"/>
    </row>
    <row r="596" spans="1:9" x14ac:dyDescent="0.25">
      <c r="A596" s="3"/>
      <c r="B596" s="2"/>
      <c r="C596" s="2"/>
      <c r="D596" s="2"/>
      <c r="E596" s="2"/>
      <c r="F596" s="2"/>
      <c r="G596" s="2"/>
      <c r="H596" s="2"/>
      <c r="I596" s="2"/>
    </row>
    <row r="597" spans="1:9" x14ac:dyDescent="0.25">
      <c r="A597" s="3"/>
      <c r="B597" s="2"/>
      <c r="C597" s="2"/>
      <c r="D597" s="2"/>
      <c r="E597" s="2"/>
      <c r="F597" s="2"/>
      <c r="G597" s="2"/>
      <c r="H597" s="2"/>
      <c r="I597" s="2"/>
    </row>
    <row r="598" spans="1:9" x14ac:dyDescent="0.25">
      <c r="A598" s="3"/>
      <c r="B598" s="2"/>
      <c r="C598" s="2"/>
      <c r="D598" s="2"/>
      <c r="E598" s="2"/>
      <c r="F598" s="2"/>
      <c r="G598" s="2"/>
      <c r="H598" s="2"/>
      <c r="I598" s="2"/>
    </row>
    <row r="599" spans="1:9" x14ac:dyDescent="0.25">
      <c r="A599" s="3"/>
      <c r="B599" s="2"/>
      <c r="C599" s="2"/>
      <c r="D599" s="2"/>
      <c r="E599" s="2"/>
      <c r="F599" s="2"/>
      <c r="G599" s="2"/>
      <c r="H599" s="2"/>
      <c r="I599" s="2"/>
    </row>
    <row r="600" spans="1:9" x14ac:dyDescent="0.25">
      <c r="A600" s="3"/>
      <c r="B600" s="2"/>
      <c r="C600" s="2"/>
      <c r="D600" s="2"/>
      <c r="E600" s="2"/>
      <c r="F600" s="2"/>
      <c r="G600" s="2"/>
      <c r="H600" s="2"/>
      <c r="I600" s="2"/>
    </row>
    <row r="601" spans="1:9" x14ac:dyDescent="0.25">
      <c r="A601" s="3"/>
      <c r="B601" s="2"/>
      <c r="C601" s="2"/>
      <c r="D601" s="2"/>
      <c r="E601" s="2"/>
      <c r="F601" s="2"/>
      <c r="G601" s="2"/>
      <c r="H601" s="2"/>
      <c r="I601" s="2"/>
    </row>
    <row r="602" spans="1:9" x14ac:dyDescent="0.25">
      <c r="A602" s="3"/>
      <c r="B602" s="2"/>
      <c r="C602" s="2"/>
      <c r="D602" s="2"/>
      <c r="E602" s="2"/>
      <c r="F602" s="2"/>
      <c r="G602" s="2"/>
      <c r="H602" s="2"/>
      <c r="I602" s="2"/>
    </row>
    <row r="603" spans="1:9" x14ac:dyDescent="0.25">
      <c r="A603" s="3"/>
      <c r="B603" s="2"/>
      <c r="C603" s="2"/>
      <c r="D603" s="2"/>
      <c r="E603" s="2"/>
      <c r="F603" s="2"/>
      <c r="G603" s="2"/>
      <c r="H603" s="2"/>
      <c r="I603" s="2"/>
    </row>
    <row r="604" spans="1:9" x14ac:dyDescent="0.25">
      <c r="A604" s="3"/>
      <c r="B604" s="2"/>
      <c r="C604" s="2"/>
      <c r="D604" s="2"/>
      <c r="E604" s="2"/>
      <c r="F604" s="2"/>
      <c r="G604" s="2"/>
      <c r="H604" s="2"/>
      <c r="I604" s="2"/>
    </row>
    <row r="605" spans="1:9" x14ac:dyDescent="0.25">
      <c r="A605" s="3"/>
      <c r="B605" s="2"/>
      <c r="C605" s="2"/>
      <c r="D605" s="2"/>
      <c r="E605" s="2"/>
      <c r="F605" s="2"/>
      <c r="G605" s="2"/>
      <c r="H605" s="2"/>
      <c r="I605" s="2"/>
    </row>
    <row r="606" spans="1:9" x14ac:dyDescent="0.25">
      <c r="A606" s="3"/>
      <c r="B606" s="2"/>
      <c r="C606" s="2"/>
      <c r="D606" s="2"/>
      <c r="E606" s="2"/>
      <c r="F606" s="2"/>
      <c r="G606" s="2"/>
      <c r="H606" s="2"/>
      <c r="I606" s="2"/>
    </row>
    <row r="607" spans="1:9" x14ac:dyDescent="0.25">
      <c r="A607" s="3"/>
      <c r="B607" s="2"/>
      <c r="C607" s="2"/>
      <c r="D607" s="2"/>
      <c r="E607" s="2"/>
      <c r="F607" s="2"/>
      <c r="G607" s="2"/>
      <c r="H607" s="2"/>
      <c r="I607" s="2"/>
    </row>
    <row r="608" spans="1:9" x14ac:dyDescent="0.25">
      <c r="A608" s="3"/>
      <c r="B608" s="2"/>
      <c r="C608" s="2"/>
      <c r="D608" s="2"/>
      <c r="E608" s="2"/>
      <c r="F608" s="2"/>
      <c r="G608" s="2"/>
      <c r="H608" s="2"/>
      <c r="I608" s="2"/>
    </row>
    <row r="609" spans="1:9" x14ac:dyDescent="0.25">
      <c r="A609" s="3"/>
      <c r="B609" s="2"/>
      <c r="C609" s="2"/>
      <c r="D609" s="2"/>
      <c r="E609" s="2"/>
      <c r="F609" s="2"/>
      <c r="G609" s="2"/>
      <c r="H609" s="2"/>
      <c r="I609" s="2"/>
    </row>
    <row r="610" spans="1:9" x14ac:dyDescent="0.25">
      <c r="A610" s="3"/>
      <c r="B610" s="2"/>
      <c r="C610" s="2"/>
      <c r="D610" s="2"/>
      <c r="E610" s="2"/>
      <c r="F610" s="2"/>
      <c r="G610" s="2"/>
      <c r="H610" s="2"/>
      <c r="I610" s="2"/>
    </row>
    <row r="611" spans="1:9" x14ac:dyDescent="0.25">
      <c r="A611" s="3"/>
      <c r="B611" s="2"/>
      <c r="C611" s="2"/>
      <c r="D611" s="2"/>
      <c r="E611" s="2"/>
      <c r="F611" s="2"/>
      <c r="G611" s="2"/>
      <c r="H611" s="2"/>
      <c r="I611" s="2"/>
    </row>
    <row r="612" spans="1:9" x14ac:dyDescent="0.25">
      <c r="A612" s="3"/>
      <c r="B612" s="2"/>
      <c r="C612" s="2"/>
      <c r="D612" s="2"/>
      <c r="E612" s="2"/>
      <c r="F612" s="2"/>
      <c r="G612" s="2"/>
      <c r="H612" s="2"/>
      <c r="I612" s="2"/>
    </row>
    <row r="613" spans="1:9" x14ac:dyDescent="0.25">
      <c r="A613" s="3"/>
      <c r="B613" s="2"/>
      <c r="C613" s="2"/>
      <c r="D613" s="2"/>
      <c r="E613" s="2"/>
      <c r="F613" s="2"/>
      <c r="G613" s="2"/>
      <c r="H613" s="2"/>
      <c r="I613" s="2"/>
    </row>
    <row r="614" spans="1:9" x14ac:dyDescent="0.25">
      <c r="A614" s="3"/>
      <c r="B614" s="2"/>
      <c r="C614" s="2"/>
      <c r="D614" s="2"/>
      <c r="E614" s="2"/>
      <c r="F614" s="2"/>
      <c r="G614" s="2"/>
      <c r="H614" s="2"/>
      <c r="I614" s="2"/>
    </row>
    <row r="615" spans="1:9" x14ac:dyDescent="0.25">
      <c r="A615" s="3"/>
      <c r="B615" s="2"/>
      <c r="C615" s="2"/>
      <c r="D615" s="2"/>
      <c r="E615" s="2"/>
      <c r="F615" s="2"/>
      <c r="G615" s="2"/>
      <c r="H615" s="2"/>
      <c r="I615" s="2"/>
    </row>
    <row r="616" spans="1:9" x14ac:dyDescent="0.25">
      <c r="A616" s="3"/>
      <c r="B616" s="2"/>
      <c r="C616" s="2"/>
      <c r="D616" s="2"/>
      <c r="E616" s="2"/>
      <c r="F616" s="2"/>
      <c r="G616" s="2"/>
      <c r="H616" s="2"/>
      <c r="I616" s="2"/>
    </row>
    <row r="617" spans="1:9" x14ac:dyDescent="0.25">
      <c r="A617" s="3"/>
      <c r="B617" s="2"/>
      <c r="C617" s="2"/>
      <c r="D617" s="2"/>
      <c r="E617" s="2"/>
      <c r="F617" s="2"/>
      <c r="G617" s="2"/>
      <c r="H617" s="2"/>
      <c r="I617" s="2"/>
    </row>
    <row r="618" spans="1:9" x14ac:dyDescent="0.25">
      <c r="A618" s="3"/>
      <c r="B618" s="2"/>
      <c r="C618" s="2"/>
      <c r="D618" s="2"/>
      <c r="E618" s="2"/>
      <c r="F618" s="2"/>
      <c r="G618" s="2"/>
      <c r="H618" s="2"/>
      <c r="I618" s="2"/>
    </row>
    <row r="619" spans="1:9" x14ac:dyDescent="0.25">
      <c r="A619" s="3"/>
      <c r="B619" s="2"/>
      <c r="C619" s="2"/>
      <c r="D619" s="2"/>
      <c r="E619" s="2"/>
      <c r="F619" s="2"/>
      <c r="G619" s="2"/>
      <c r="H619" s="2"/>
      <c r="I619" s="2"/>
    </row>
    <row r="620" spans="1:9" x14ac:dyDescent="0.25">
      <c r="A620" s="3"/>
      <c r="B620" s="2"/>
      <c r="C620" s="2"/>
      <c r="D620" s="2"/>
      <c r="E620" s="2"/>
      <c r="F620" s="2"/>
      <c r="G620" s="2"/>
      <c r="H620" s="2"/>
      <c r="I620" s="2"/>
    </row>
    <row r="621" spans="1:9" x14ac:dyDescent="0.25">
      <c r="A621" s="3"/>
      <c r="B621" s="2"/>
      <c r="C621" s="2"/>
      <c r="D621" s="2"/>
      <c r="E621" s="2"/>
      <c r="F621" s="2"/>
      <c r="G621" s="2"/>
      <c r="H621" s="2"/>
      <c r="I621" s="2"/>
    </row>
    <row r="622" spans="1:9" x14ac:dyDescent="0.25">
      <c r="A622" s="3"/>
      <c r="B622" s="2"/>
      <c r="C622" s="2"/>
      <c r="D622" s="2"/>
      <c r="E622" s="2"/>
      <c r="F622" s="2"/>
      <c r="G622" s="2"/>
      <c r="H622" s="2"/>
      <c r="I622" s="2"/>
    </row>
    <row r="623" spans="1:9" x14ac:dyDescent="0.25">
      <c r="A623" s="3"/>
      <c r="B623" s="2"/>
      <c r="C623" s="2"/>
      <c r="D623" s="2"/>
      <c r="E623" s="2"/>
      <c r="F623" s="2"/>
      <c r="G623" s="2"/>
      <c r="H623" s="2"/>
      <c r="I623" s="2"/>
    </row>
    <row r="624" spans="1:9" x14ac:dyDescent="0.25">
      <c r="A624" s="3"/>
      <c r="B624" s="2"/>
      <c r="C624" s="2"/>
      <c r="D624" s="2"/>
      <c r="E624" s="2"/>
      <c r="F624" s="2"/>
      <c r="G624" s="2"/>
      <c r="H624" s="2"/>
      <c r="I624" s="2"/>
    </row>
    <row r="625" spans="1:9" x14ac:dyDescent="0.25">
      <c r="A625" s="3"/>
      <c r="B625" s="2"/>
      <c r="C625" s="2"/>
      <c r="D625" s="2"/>
      <c r="E625" s="2"/>
      <c r="F625" s="2"/>
      <c r="G625" s="2"/>
      <c r="H625" s="2"/>
      <c r="I625" s="2"/>
    </row>
    <row r="626" spans="1:9" x14ac:dyDescent="0.25">
      <c r="A626" s="3"/>
      <c r="B626" s="2"/>
      <c r="C626" s="2"/>
      <c r="D626" s="2"/>
      <c r="E626" s="2"/>
      <c r="F626" s="2"/>
      <c r="G626" s="2"/>
      <c r="H626" s="2"/>
      <c r="I626" s="2"/>
    </row>
    <row r="627" spans="1:9" x14ac:dyDescent="0.25">
      <c r="A627" s="3"/>
      <c r="B627" s="2"/>
      <c r="C627" s="2"/>
      <c r="D627" s="2"/>
      <c r="E627" s="2"/>
      <c r="F627" s="2"/>
      <c r="G627" s="2"/>
      <c r="H627" s="2"/>
      <c r="I627" s="2"/>
    </row>
    <row r="628" spans="1:9" x14ac:dyDescent="0.25">
      <c r="A628" s="3"/>
      <c r="B628" s="2"/>
      <c r="C628" s="2"/>
      <c r="D628" s="2"/>
      <c r="E628" s="2"/>
      <c r="F628" s="2"/>
      <c r="G628" s="2"/>
      <c r="H628" s="2"/>
      <c r="I628" s="2"/>
    </row>
    <row r="629" spans="1:9" x14ac:dyDescent="0.25">
      <c r="A629" s="3"/>
      <c r="B629" s="2"/>
      <c r="C629" s="2"/>
      <c r="D629" s="2"/>
      <c r="E629" s="2"/>
      <c r="F629" s="2"/>
      <c r="G629" s="2"/>
      <c r="H629" s="2"/>
      <c r="I629" s="2"/>
    </row>
    <row r="630" spans="1:9" x14ac:dyDescent="0.25">
      <c r="A630" s="3"/>
      <c r="B630" s="2"/>
      <c r="C630" s="2"/>
      <c r="D630" s="2"/>
      <c r="E630" s="2"/>
      <c r="F630" s="2"/>
      <c r="G630" s="2"/>
      <c r="H630" s="2"/>
      <c r="I630" s="2"/>
    </row>
    <row r="631" spans="1:9" x14ac:dyDescent="0.25">
      <c r="A631" s="3"/>
      <c r="B631" s="2"/>
      <c r="C631" s="2"/>
      <c r="D631" s="2"/>
      <c r="E631" s="2"/>
      <c r="F631" s="2"/>
      <c r="G631" s="2"/>
      <c r="H631" s="2"/>
      <c r="I631" s="2"/>
    </row>
    <row r="632" spans="1:9" x14ac:dyDescent="0.25">
      <c r="A632" s="3"/>
      <c r="B632" s="2"/>
      <c r="C632" s="2"/>
      <c r="D632" s="2"/>
      <c r="E632" s="2"/>
      <c r="F632" s="2"/>
      <c r="G632" s="2"/>
      <c r="H632" s="2"/>
      <c r="I632" s="2"/>
    </row>
    <row r="633" spans="1:9" x14ac:dyDescent="0.25">
      <c r="A633" s="3"/>
      <c r="B633" s="2"/>
      <c r="C633" s="2"/>
      <c r="D633" s="2"/>
      <c r="E633" s="2"/>
      <c r="F633" s="2"/>
      <c r="G633" s="2"/>
      <c r="H633" s="2"/>
      <c r="I633" s="2"/>
    </row>
    <row r="634" spans="1:9" x14ac:dyDescent="0.25">
      <c r="A634" s="3"/>
      <c r="B634" s="2"/>
      <c r="C634" s="2"/>
      <c r="D634" s="2"/>
      <c r="E634" s="2"/>
      <c r="F634" s="2"/>
      <c r="G634" s="2"/>
      <c r="H634" s="2"/>
      <c r="I634" s="2"/>
    </row>
    <row r="635" spans="1:9" x14ac:dyDescent="0.25">
      <c r="A635" s="3"/>
      <c r="B635" s="2"/>
      <c r="C635" s="2"/>
      <c r="D635" s="2"/>
      <c r="E635" s="2"/>
      <c r="F635" s="2"/>
      <c r="G635" s="2"/>
      <c r="H635" s="2"/>
      <c r="I635" s="2"/>
    </row>
    <row r="636" spans="1:9" x14ac:dyDescent="0.25">
      <c r="A636" s="3"/>
      <c r="B636" s="2"/>
      <c r="C636" s="2"/>
      <c r="D636" s="2"/>
      <c r="E636" s="2"/>
      <c r="F636" s="2"/>
      <c r="G636" s="2"/>
      <c r="H636" s="2"/>
      <c r="I636" s="2"/>
    </row>
    <row r="637" spans="1:9" x14ac:dyDescent="0.25">
      <c r="A637" s="3"/>
      <c r="B637" s="2"/>
      <c r="C637" s="2"/>
      <c r="D637" s="2"/>
      <c r="E637" s="2"/>
      <c r="F637" s="2"/>
      <c r="G637" s="2"/>
      <c r="H637" s="2"/>
      <c r="I637" s="2"/>
    </row>
    <row r="638" spans="1:9" x14ac:dyDescent="0.25">
      <c r="A638" s="3"/>
      <c r="B638" s="2"/>
      <c r="C638" s="2"/>
      <c r="D638" s="2"/>
      <c r="E638" s="2"/>
      <c r="F638" s="2"/>
      <c r="G638" s="2"/>
      <c r="H638" s="2"/>
      <c r="I638" s="2"/>
    </row>
    <row r="639" spans="1:9" x14ac:dyDescent="0.25">
      <c r="A639" s="3"/>
      <c r="B639" s="2"/>
      <c r="C639" s="2"/>
      <c r="D639" s="2"/>
      <c r="E639" s="2"/>
      <c r="F639" s="2"/>
      <c r="G639" s="2"/>
      <c r="H639" s="2"/>
      <c r="I639" s="2"/>
    </row>
    <row r="640" spans="1:9" x14ac:dyDescent="0.25">
      <c r="A640" s="3"/>
      <c r="B640" s="2"/>
      <c r="C640" s="2"/>
      <c r="D640" s="2"/>
      <c r="E640" s="2"/>
      <c r="F640" s="2"/>
      <c r="G640" s="2"/>
      <c r="H640" s="2"/>
      <c r="I640" s="2"/>
    </row>
    <row r="641" spans="1:9" x14ac:dyDescent="0.25">
      <c r="A641" s="3"/>
      <c r="B641" s="2"/>
      <c r="C641" s="2"/>
      <c r="D641" s="2"/>
      <c r="E641" s="2"/>
      <c r="F641" s="2"/>
      <c r="G641" s="2"/>
      <c r="H641" s="2"/>
      <c r="I641" s="2"/>
    </row>
    <row r="642" spans="1:9" x14ac:dyDescent="0.25">
      <c r="A642" s="3"/>
      <c r="B642" s="2"/>
      <c r="C642" s="2"/>
      <c r="D642" s="2"/>
      <c r="E642" s="2"/>
      <c r="F642" s="2"/>
      <c r="G642" s="2"/>
      <c r="H642" s="2"/>
      <c r="I642" s="2"/>
    </row>
    <row r="643" spans="1:9" x14ac:dyDescent="0.25">
      <c r="A643" s="3"/>
      <c r="B643" s="2"/>
      <c r="C643" s="2"/>
      <c r="D643" s="2"/>
      <c r="E643" s="2"/>
      <c r="F643" s="2"/>
      <c r="G643" s="2"/>
      <c r="H643" s="2"/>
      <c r="I643" s="2"/>
    </row>
    <row r="644" spans="1:9" x14ac:dyDescent="0.25">
      <c r="A644" s="3"/>
      <c r="B644" s="2"/>
      <c r="C644" s="2"/>
      <c r="D644" s="2"/>
      <c r="E644" s="2"/>
      <c r="F644" s="2"/>
      <c r="G644" s="2"/>
      <c r="H644" s="2"/>
      <c r="I644" s="2"/>
    </row>
    <row r="645" spans="1:9" x14ac:dyDescent="0.25">
      <c r="A645" s="3"/>
      <c r="B645" s="2"/>
      <c r="C645" s="2"/>
      <c r="D645" s="2"/>
      <c r="E645" s="2"/>
      <c r="F645" s="2"/>
      <c r="G645" s="2"/>
      <c r="H645" s="2"/>
      <c r="I645" s="2"/>
    </row>
    <row r="646" spans="1:9" x14ac:dyDescent="0.25">
      <c r="A646" s="3"/>
      <c r="B646" s="2"/>
      <c r="C646" s="2"/>
      <c r="D646" s="2"/>
      <c r="E646" s="2"/>
      <c r="F646" s="2"/>
      <c r="G646" s="2"/>
      <c r="H646" s="2"/>
      <c r="I646" s="2"/>
    </row>
    <row r="647" spans="1:9" x14ac:dyDescent="0.25">
      <c r="A647" s="3"/>
      <c r="B647" s="2"/>
      <c r="C647" s="2"/>
      <c r="D647" s="2"/>
      <c r="E647" s="2"/>
      <c r="F647" s="2"/>
      <c r="G647" s="2"/>
      <c r="H647" s="2"/>
      <c r="I647" s="2"/>
    </row>
    <row r="648" spans="1:9" x14ac:dyDescent="0.25">
      <c r="A648" s="3"/>
      <c r="B648" s="2"/>
      <c r="C648" s="2"/>
      <c r="D648" s="2"/>
      <c r="E648" s="2"/>
      <c r="F648" s="2"/>
      <c r="G648" s="2"/>
      <c r="H648" s="2"/>
      <c r="I648" s="2"/>
    </row>
    <row r="649" spans="1:9" x14ac:dyDescent="0.25">
      <c r="A649" s="3"/>
      <c r="B649" s="2"/>
      <c r="C649" s="2"/>
      <c r="D649" s="2"/>
      <c r="E649" s="2"/>
      <c r="F649" s="2"/>
      <c r="G649" s="2"/>
      <c r="H649" s="2"/>
      <c r="I649" s="2"/>
    </row>
    <row r="650" spans="1:9" x14ac:dyDescent="0.25">
      <c r="A650" s="3"/>
      <c r="B650" s="2"/>
      <c r="C650" s="2"/>
      <c r="D650" s="2"/>
      <c r="E650" s="2"/>
      <c r="F650" s="2"/>
      <c r="G650" s="2"/>
      <c r="H650" s="2"/>
      <c r="I650" s="2"/>
    </row>
    <row r="651" spans="1:9" x14ac:dyDescent="0.25">
      <c r="A651" s="3"/>
      <c r="B651" s="2"/>
      <c r="C651" s="2"/>
      <c r="D651" s="2"/>
      <c r="E651" s="2"/>
      <c r="F651" s="2"/>
      <c r="G651" s="2"/>
      <c r="H651" s="2"/>
      <c r="I651" s="2"/>
    </row>
    <row r="652" spans="1:9" x14ac:dyDescent="0.25">
      <c r="A652" s="3"/>
      <c r="B652" s="2"/>
      <c r="C652" s="2"/>
      <c r="D652" s="2"/>
      <c r="E652" s="2"/>
      <c r="F652" s="2"/>
      <c r="G652" s="2"/>
      <c r="H652" s="2"/>
      <c r="I652" s="2"/>
    </row>
    <row r="653" spans="1:9" x14ac:dyDescent="0.25">
      <c r="A653" s="3"/>
      <c r="B653" s="2"/>
      <c r="C653" s="2"/>
      <c r="D653" s="2"/>
      <c r="E653" s="2"/>
      <c r="F653" s="2"/>
      <c r="G653" s="2"/>
      <c r="H653" s="2"/>
      <c r="I653" s="2"/>
    </row>
    <row r="654" spans="1:9" x14ac:dyDescent="0.25">
      <c r="A654" s="3"/>
      <c r="B654" s="2"/>
      <c r="C654" s="2"/>
      <c r="D654" s="2"/>
      <c r="E654" s="2"/>
      <c r="F654" s="2"/>
      <c r="G654" s="2"/>
      <c r="H654" s="2"/>
      <c r="I654" s="2"/>
    </row>
    <row r="655" spans="1:9" x14ac:dyDescent="0.25">
      <c r="A655" s="3"/>
      <c r="B655" s="2"/>
      <c r="C655" s="2"/>
      <c r="D655" s="2"/>
      <c r="E655" s="2"/>
      <c r="F655" s="2"/>
      <c r="G655" s="2"/>
      <c r="H655" s="2"/>
      <c r="I655" s="2"/>
    </row>
    <row r="656" spans="1:9" x14ac:dyDescent="0.25">
      <c r="A656" s="3"/>
      <c r="B656" s="2"/>
      <c r="C656" s="2"/>
      <c r="D656" s="2"/>
      <c r="E656" s="2"/>
      <c r="F656" s="2"/>
      <c r="G656" s="2"/>
      <c r="H656" s="2"/>
      <c r="I656" s="2"/>
    </row>
    <row r="657" spans="1:9" x14ac:dyDescent="0.25">
      <c r="A657" s="3"/>
      <c r="B657" s="2"/>
      <c r="C657" s="2"/>
      <c r="D657" s="2"/>
      <c r="E657" s="2"/>
      <c r="F657" s="2"/>
      <c r="G657" s="2"/>
      <c r="H657" s="2"/>
      <c r="I657" s="2"/>
    </row>
    <row r="658" spans="1:9" x14ac:dyDescent="0.25">
      <c r="A658" s="3"/>
      <c r="B658" s="2"/>
      <c r="C658" s="2"/>
      <c r="D658" s="2"/>
      <c r="E658" s="2"/>
      <c r="F658" s="2"/>
      <c r="G658" s="2"/>
      <c r="H658" s="2"/>
      <c r="I658" s="2"/>
    </row>
    <row r="659" spans="1:9" x14ac:dyDescent="0.25">
      <c r="A659" s="3"/>
      <c r="B659" s="2"/>
      <c r="C659" s="2"/>
      <c r="D659" s="2"/>
      <c r="E659" s="2"/>
      <c r="F659" s="2"/>
      <c r="G659" s="2"/>
      <c r="H659" s="2"/>
      <c r="I659" s="2"/>
    </row>
    <row r="660" spans="1:9" x14ac:dyDescent="0.25">
      <c r="A660" s="3"/>
      <c r="B660" s="2"/>
      <c r="C660" s="2"/>
      <c r="D660" s="2"/>
      <c r="E660" s="2"/>
      <c r="F660" s="2"/>
      <c r="G660" s="2"/>
      <c r="H660" s="2"/>
      <c r="I660" s="2"/>
    </row>
    <row r="661" spans="1:9" x14ac:dyDescent="0.25">
      <c r="A661" s="3"/>
      <c r="B661" s="2"/>
      <c r="C661" s="2"/>
      <c r="D661" s="2"/>
      <c r="E661" s="2"/>
      <c r="F661" s="2"/>
      <c r="G661" s="2"/>
      <c r="H661" s="2"/>
      <c r="I661" s="2"/>
    </row>
    <row r="662" spans="1:9" x14ac:dyDescent="0.25">
      <c r="A662" s="3"/>
      <c r="B662" s="2"/>
      <c r="C662" s="2"/>
      <c r="D662" s="2"/>
      <c r="E662" s="2"/>
      <c r="F662" s="2"/>
      <c r="G662" s="2"/>
      <c r="H662" s="2"/>
      <c r="I662" s="2"/>
    </row>
    <row r="663" spans="1:9" x14ac:dyDescent="0.25">
      <c r="A663" s="3"/>
      <c r="B663" s="2"/>
      <c r="C663" s="2"/>
      <c r="D663" s="2"/>
      <c r="E663" s="2"/>
      <c r="F663" s="2"/>
      <c r="G663" s="2"/>
      <c r="H663" s="2"/>
      <c r="I663" s="2"/>
    </row>
    <row r="664" spans="1:9" x14ac:dyDescent="0.25">
      <c r="A664" s="3"/>
      <c r="B664" s="2"/>
      <c r="C664" s="2"/>
      <c r="D664" s="2"/>
      <c r="E664" s="2"/>
      <c r="F664" s="2"/>
      <c r="G664" s="2"/>
      <c r="H664" s="2"/>
      <c r="I664" s="2"/>
    </row>
    <row r="665" spans="1:9" x14ac:dyDescent="0.25">
      <c r="A665" s="3"/>
      <c r="B665" s="2"/>
      <c r="C665" s="2"/>
      <c r="D665" s="2"/>
      <c r="E665" s="2"/>
      <c r="F665" s="2"/>
      <c r="G665" s="2"/>
      <c r="H665" s="2"/>
      <c r="I665" s="2"/>
    </row>
    <row r="666" spans="1:9" x14ac:dyDescent="0.25">
      <c r="A666" s="3"/>
      <c r="B666" s="2"/>
      <c r="C666" s="2"/>
      <c r="D666" s="2"/>
      <c r="E666" s="2"/>
      <c r="F666" s="2"/>
      <c r="G666" s="2"/>
      <c r="H666" s="2"/>
      <c r="I666" s="2"/>
    </row>
    <row r="667" spans="1:9" x14ac:dyDescent="0.25">
      <c r="A667" s="3"/>
      <c r="B667" s="2"/>
      <c r="C667" s="2"/>
      <c r="D667" s="2"/>
      <c r="E667" s="2"/>
      <c r="F667" s="2"/>
      <c r="G667" s="2"/>
      <c r="H667" s="2"/>
      <c r="I667" s="2"/>
    </row>
    <row r="668" spans="1:9" x14ac:dyDescent="0.25">
      <c r="A668" s="3"/>
      <c r="B668" s="2"/>
      <c r="C668" s="2"/>
      <c r="D668" s="2"/>
      <c r="E668" s="2"/>
      <c r="F668" s="2"/>
      <c r="G668" s="2"/>
      <c r="H668" s="2"/>
      <c r="I668" s="2"/>
    </row>
    <row r="669" spans="1:9" x14ac:dyDescent="0.25">
      <c r="A669" s="3"/>
      <c r="B669" s="2"/>
      <c r="C669" s="2"/>
      <c r="D669" s="2"/>
      <c r="E669" s="2"/>
      <c r="F669" s="2"/>
      <c r="G669" s="2"/>
      <c r="H669" s="2"/>
      <c r="I669" s="2"/>
    </row>
    <row r="670" spans="1:9" x14ac:dyDescent="0.25">
      <c r="A670" s="3"/>
      <c r="B670" s="2"/>
      <c r="C670" s="2"/>
      <c r="D670" s="2"/>
      <c r="E670" s="2"/>
      <c r="F670" s="2"/>
      <c r="G670" s="2"/>
      <c r="H670" s="2"/>
      <c r="I670" s="2"/>
    </row>
    <row r="671" spans="1:9" x14ac:dyDescent="0.25">
      <c r="A671" s="3"/>
      <c r="B671" s="2"/>
      <c r="C671" s="2"/>
      <c r="D671" s="2"/>
      <c r="E671" s="2"/>
      <c r="F671" s="2"/>
      <c r="G671" s="2"/>
      <c r="H671" s="2"/>
      <c r="I671" s="2"/>
    </row>
    <row r="672" spans="1:9" x14ac:dyDescent="0.25">
      <c r="A672" s="3"/>
      <c r="B672" s="2"/>
      <c r="C672" s="2"/>
      <c r="D672" s="2"/>
      <c r="E672" s="2"/>
      <c r="F672" s="2"/>
      <c r="G672" s="2"/>
      <c r="H672" s="2"/>
      <c r="I672" s="2"/>
    </row>
    <row r="673" spans="1:9" x14ac:dyDescent="0.25">
      <c r="A673" s="3"/>
      <c r="B673" s="2"/>
      <c r="C673" s="2"/>
      <c r="D673" s="2"/>
      <c r="E673" s="2"/>
      <c r="F673" s="2"/>
      <c r="G673" s="2"/>
      <c r="H673" s="2"/>
      <c r="I673" s="2"/>
    </row>
    <row r="674" spans="1:9" x14ac:dyDescent="0.25">
      <c r="A674" s="3"/>
      <c r="B674" s="2"/>
      <c r="C674" s="2"/>
      <c r="D674" s="2"/>
      <c r="E674" s="2"/>
      <c r="F674" s="2"/>
      <c r="G674" s="2"/>
      <c r="H674" s="2"/>
      <c r="I674" s="2"/>
    </row>
    <row r="675" spans="1:9" x14ac:dyDescent="0.25">
      <c r="A675" s="3"/>
      <c r="B675" s="2"/>
      <c r="C675" s="2"/>
      <c r="D675" s="2"/>
      <c r="E675" s="2"/>
      <c r="F675" s="2"/>
      <c r="G675" s="2"/>
      <c r="H675" s="2"/>
      <c r="I675" s="2"/>
    </row>
    <row r="676" spans="1:9" x14ac:dyDescent="0.25">
      <c r="A676" s="3"/>
      <c r="B676" s="2"/>
      <c r="C676" s="2"/>
      <c r="D676" s="2"/>
      <c r="E676" s="2"/>
      <c r="F676" s="2"/>
      <c r="G676" s="2"/>
      <c r="H676" s="2"/>
      <c r="I676" s="2"/>
    </row>
    <row r="677" spans="1:9" x14ac:dyDescent="0.25">
      <c r="A677" s="3"/>
      <c r="B677" s="2"/>
      <c r="C677" s="2"/>
      <c r="D677" s="2"/>
      <c r="E677" s="2"/>
      <c r="F677" s="2"/>
      <c r="G677" s="2"/>
      <c r="H677" s="2"/>
      <c r="I677" s="2"/>
    </row>
    <row r="678" spans="1:9" x14ac:dyDescent="0.25">
      <c r="A678" s="3"/>
      <c r="B678" s="2"/>
      <c r="C678" s="2"/>
      <c r="D678" s="2"/>
      <c r="E678" s="2"/>
      <c r="F678" s="2"/>
      <c r="G678" s="2"/>
      <c r="H678" s="2"/>
      <c r="I678" s="2"/>
    </row>
    <row r="679" spans="1:9" x14ac:dyDescent="0.25">
      <c r="A679" s="3"/>
      <c r="B679" s="2"/>
      <c r="C679" s="2"/>
      <c r="D679" s="2"/>
      <c r="E679" s="2"/>
      <c r="F679" s="2"/>
      <c r="G679" s="2"/>
      <c r="H679" s="2"/>
      <c r="I679" s="2"/>
    </row>
    <row r="680" spans="1:9" x14ac:dyDescent="0.25">
      <c r="A680" s="3"/>
      <c r="B680" s="2"/>
      <c r="C680" s="2"/>
      <c r="D680" s="2"/>
      <c r="E680" s="2"/>
      <c r="F680" s="2"/>
      <c r="G680" s="2"/>
      <c r="H680" s="2"/>
      <c r="I680" s="2"/>
    </row>
    <row r="681" spans="1:9" x14ac:dyDescent="0.25">
      <c r="A681" s="3"/>
      <c r="B681" s="2"/>
      <c r="C681" s="2"/>
      <c r="D681" s="2"/>
      <c r="E681" s="2"/>
      <c r="F681" s="2"/>
      <c r="G681" s="2"/>
      <c r="H681" s="2"/>
      <c r="I681" s="2"/>
    </row>
    <row r="682" spans="1:9" x14ac:dyDescent="0.25">
      <c r="A682" s="3"/>
      <c r="B682" s="2"/>
      <c r="C682" s="2"/>
      <c r="D682" s="2"/>
      <c r="E682" s="2"/>
      <c r="F682" s="2"/>
      <c r="G682" s="2"/>
      <c r="H682" s="2"/>
      <c r="I682" s="2"/>
    </row>
    <row r="683" spans="1:9" x14ac:dyDescent="0.25">
      <c r="A683" s="3"/>
      <c r="B683" s="2"/>
      <c r="C683" s="2"/>
      <c r="D683" s="2"/>
      <c r="E683" s="2"/>
      <c r="F683" s="2"/>
      <c r="G683" s="2"/>
      <c r="H683" s="2"/>
      <c r="I683" s="2"/>
    </row>
    <row r="684" spans="1:9" x14ac:dyDescent="0.25">
      <c r="A684" s="3"/>
      <c r="B684" s="2"/>
      <c r="C684" s="2"/>
      <c r="D684" s="2"/>
      <c r="E684" s="2"/>
      <c r="F684" s="2"/>
      <c r="G684" s="2"/>
      <c r="H684" s="2"/>
      <c r="I684" s="2"/>
    </row>
    <row r="685" spans="1:9" x14ac:dyDescent="0.25">
      <c r="A685" s="3"/>
      <c r="B685" s="2"/>
      <c r="C685" s="2"/>
      <c r="D685" s="2"/>
      <c r="E685" s="2"/>
      <c r="F685" s="2"/>
      <c r="G685" s="2"/>
      <c r="H685" s="2"/>
      <c r="I685" s="2"/>
    </row>
    <row r="686" spans="1:9" x14ac:dyDescent="0.25">
      <c r="A686" s="3"/>
      <c r="B686" s="2"/>
      <c r="C686" s="2"/>
      <c r="D686" s="2"/>
      <c r="E686" s="2"/>
      <c r="F686" s="2"/>
      <c r="G686" s="2"/>
      <c r="H686" s="2"/>
      <c r="I686" s="2"/>
    </row>
    <row r="687" spans="1:9" x14ac:dyDescent="0.25">
      <c r="A687" s="3"/>
      <c r="B687" s="2"/>
      <c r="C687" s="2"/>
      <c r="D687" s="2"/>
      <c r="E687" s="2"/>
      <c r="F687" s="2"/>
      <c r="G687" s="2"/>
      <c r="H687" s="2"/>
      <c r="I687" s="2"/>
    </row>
    <row r="688" spans="1:9" x14ac:dyDescent="0.25">
      <c r="A688" s="3"/>
      <c r="B688" s="2"/>
      <c r="C688" s="2"/>
      <c r="D688" s="2"/>
      <c r="E688" s="2"/>
      <c r="F688" s="2"/>
      <c r="G688" s="2"/>
      <c r="H688" s="2"/>
      <c r="I688" s="2"/>
    </row>
    <row r="689" spans="1:9" x14ac:dyDescent="0.25">
      <c r="A689" s="3"/>
      <c r="B689" s="2"/>
      <c r="C689" s="2"/>
      <c r="D689" s="2"/>
      <c r="E689" s="2"/>
      <c r="F689" s="2"/>
      <c r="G689" s="2"/>
      <c r="H689" s="2"/>
      <c r="I689" s="2"/>
    </row>
    <row r="690" spans="1:9" x14ac:dyDescent="0.25">
      <c r="A690" s="3"/>
      <c r="B690" s="2"/>
      <c r="C690" s="2"/>
      <c r="D690" s="2"/>
      <c r="E690" s="2"/>
      <c r="F690" s="2"/>
      <c r="G690" s="2"/>
      <c r="H690" s="2"/>
      <c r="I690" s="2"/>
    </row>
    <row r="691" spans="1:9" x14ac:dyDescent="0.25">
      <c r="A691" s="3"/>
      <c r="B691" s="2"/>
      <c r="C691" s="2"/>
      <c r="D691" s="2"/>
      <c r="E691" s="2"/>
      <c r="F691" s="2"/>
      <c r="G691" s="2"/>
      <c r="H691" s="2"/>
      <c r="I691" s="2"/>
    </row>
    <row r="692" spans="1:9" x14ac:dyDescent="0.25">
      <c r="A692" s="3"/>
      <c r="B692" s="2"/>
      <c r="C692" s="2"/>
      <c r="D692" s="2"/>
      <c r="E692" s="2"/>
      <c r="F692" s="2"/>
      <c r="G692" s="2"/>
      <c r="H692" s="2"/>
      <c r="I692" s="2"/>
    </row>
    <row r="693" spans="1:9" x14ac:dyDescent="0.25">
      <c r="A693" s="3"/>
      <c r="B693" s="2"/>
      <c r="C693" s="2"/>
      <c r="D693" s="2"/>
      <c r="E693" s="2"/>
      <c r="F693" s="2"/>
      <c r="G693" s="2"/>
      <c r="H693" s="2"/>
      <c r="I693" s="2"/>
    </row>
    <row r="694" spans="1:9" x14ac:dyDescent="0.25">
      <c r="A694" s="3"/>
      <c r="B694" s="2"/>
      <c r="C694" s="2"/>
      <c r="D694" s="2"/>
      <c r="E694" s="2"/>
      <c r="F694" s="2"/>
      <c r="G694" s="2"/>
      <c r="H694" s="2"/>
      <c r="I694" s="2"/>
    </row>
    <row r="695" spans="1:9" x14ac:dyDescent="0.25">
      <c r="A695" s="3"/>
      <c r="B695" s="2"/>
      <c r="C695" s="2"/>
      <c r="D695" s="2"/>
      <c r="E695" s="2"/>
      <c r="F695" s="2"/>
      <c r="G695" s="2"/>
      <c r="H695" s="2"/>
      <c r="I695" s="2"/>
    </row>
    <row r="696" spans="1:9" x14ac:dyDescent="0.25">
      <c r="A696" s="3"/>
      <c r="B696" s="2"/>
      <c r="C696" s="2"/>
      <c r="D696" s="2"/>
      <c r="E696" s="2"/>
      <c r="F696" s="2"/>
      <c r="G696" s="2"/>
      <c r="H696" s="2"/>
      <c r="I696" s="2"/>
    </row>
    <row r="697" spans="1:9" x14ac:dyDescent="0.25">
      <c r="A697" s="3"/>
      <c r="B697" s="2"/>
      <c r="C697" s="2"/>
      <c r="D697" s="2"/>
      <c r="E697" s="2"/>
      <c r="F697" s="2"/>
      <c r="G697" s="2"/>
      <c r="H697" s="2"/>
      <c r="I697" s="2"/>
    </row>
    <row r="698" spans="1:9" x14ac:dyDescent="0.25">
      <c r="A698" s="3"/>
      <c r="B698" s="2"/>
      <c r="C698" s="2"/>
      <c r="D698" s="2"/>
      <c r="E698" s="2"/>
      <c r="F698" s="2"/>
      <c r="G698" s="2"/>
      <c r="H698" s="2"/>
      <c r="I698" s="2"/>
    </row>
    <row r="699" spans="1:9" x14ac:dyDescent="0.25">
      <c r="A699" s="3"/>
      <c r="B699" s="2"/>
      <c r="C699" s="2"/>
      <c r="D699" s="2"/>
      <c r="E699" s="2"/>
      <c r="F699" s="2"/>
      <c r="G699" s="2"/>
      <c r="H699" s="2"/>
      <c r="I699" s="2"/>
    </row>
    <row r="700" spans="1:9" x14ac:dyDescent="0.25">
      <c r="A700" s="3"/>
      <c r="B700" s="2"/>
      <c r="C700" s="2"/>
      <c r="D700" s="2"/>
      <c r="E700" s="2"/>
      <c r="F700" s="2"/>
      <c r="G700" s="2"/>
      <c r="H700" s="2"/>
      <c r="I700" s="2"/>
    </row>
    <row r="701" spans="1:9" x14ac:dyDescent="0.25">
      <c r="A701" s="3"/>
      <c r="B701" s="2"/>
      <c r="C701" s="2"/>
      <c r="D701" s="2"/>
      <c r="E701" s="2"/>
      <c r="F701" s="2"/>
      <c r="G701" s="2"/>
      <c r="H701" s="2"/>
      <c r="I701" s="2"/>
    </row>
    <row r="702" spans="1:9" x14ac:dyDescent="0.25">
      <c r="A702" s="3"/>
      <c r="B702" s="2"/>
      <c r="C702" s="2"/>
      <c r="D702" s="2"/>
      <c r="E702" s="2"/>
      <c r="F702" s="2"/>
      <c r="G702" s="2"/>
      <c r="H702" s="2"/>
      <c r="I702" s="2"/>
    </row>
    <row r="703" spans="1:9" x14ac:dyDescent="0.25">
      <c r="A703" s="3"/>
      <c r="B703" s="2"/>
      <c r="C703" s="2"/>
      <c r="D703" s="2"/>
      <c r="E703" s="2"/>
      <c r="F703" s="2"/>
      <c r="G703" s="2"/>
      <c r="H703" s="2"/>
      <c r="I703" s="2"/>
    </row>
    <row r="704" spans="1:9" x14ac:dyDescent="0.25">
      <c r="A704" s="3"/>
      <c r="B704" s="2"/>
      <c r="C704" s="2"/>
      <c r="D704" s="2"/>
      <c r="E704" s="2"/>
      <c r="F704" s="2"/>
      <c r="G704" s="2"/>
      <c r="H704" s="2"/>
      <c r="I704" s="2"/>
    </row>
    <row r="705" spans="1:9" x14ac:dyDescent="0.25">
      <c r="A705" s="3"/>
      <c r="B705" s="2"/>
      <c r="C705" s="2"/>
      <c r="D705" s="2"/>
      <c r="E705" s="2"/>
      <c r="F705" s="2"/>
      <c r="G705" s="2"/>
      <c r="H705" s="2"/>
      <c r="I705" s="2"/>
    </row>
    <row r="706" spans="1:9" x14ac:dyDescent="0.25">
      <c r="A706" s="3"/>
      <c r="B706" s="2"/>
      <c r="C706" s="2"/>
      <c r="D706" s="2"/>
      <c r="E706" s="2"/>
      <c r="F706" s="2"/>
      <c r="G706" s="2"/>
      <c r="H706" s="2"/>
      <c r="I706" s="2"/>
    </row>
    <row r="707" spans="1:9" x14ac:dyDescent="0.25">
      <c r="A707" s="3"/>
      <c r="B707" s="2"/>
      <c r="C707" s="2"/>
      <c r="D707" s="2"/>
      <c r="E707" s="2"/>
      <c r="F707" s="2"/>
      <c r="G707" s="2"/>
      <c r="H707" s="2"/>
      <c r="I707" s="2"/>
    </row>
    <row r="708" spans="1:9" x14ac:dyDescent="0.25">
      <c r="A708" s="3"/>
      <c r="B708" s="2"/>
      <c r="C708" s="2"/>
      <c r="D708" s="2"/>
      <c r="E708" s="2"/>
      <c r="F708" s="2"/>
      <c r="G708" s="2"/>
      <c r="H708" s="2"/>
      <c r="I708" s="2"/>
    </row>
    <row r="709" spans="1:9" x14ac:dyDescent="0.25">
      <c r="A709" s="3"/>
      <c r="B709" s="2"/>
      <c r="C709" s="2"/>
      <c r="D709" s="2"/>
      <c r="E709" s="2"/>
      <c r="F709" s="2"/>
      <c r="G709" s="2"/>
      <c r="H709" s="2"/>
      <c r="I709" s="2"/>
    </row>
    <row r="710" spans="1:9" x14ac:dyDescent="0.25">
      <c r="A710" s="3"/>
      <c r="B710" s="2"/>
      <c r="C710" s="2"/>
      <c r="D710" s="2"/>
      <c r="E710" s="2"/>
      <c r="F710" s="2"/>
      <c r="G710" s="2"/>
      <c r="H710" s="2"/>
      <c r="I710" s="2"/>
    </row>
    <row r="711" spans="1:9" x14ac:dyDescent="0.25">
      <c r="A711" s="3"/>
      <c r="B711" s="2"/>
      <c r="C711" s="2"/>
      <c r="D711" s="2"/>
      <c r="E711" s="2"/>
      <c r="F711" s="2"/>
      <c r="G711" s="2"/>
      <c r="H711" s="2"/>
      <c r="I711" s="2"/>
    </row>
    <row r="712" spans="1:9" x14ac:dyDescent="0.25">
      <c r="A712" s="3"/>
      <c r="B712" s="2"/>
      <c r="C712" s="2"/>
      <c r="D712" s="2"/>
      <c r="E712" s="2"/>
      <c r="F712" s="2"/>
      <c r="G712" s="2"/>
      <c r="H712" s="2"/>
      <c r="I712" s="2"/>
    </row>
    <row r="713" spans="1:9" x14ac:dyDescent="0.25">
      <c r="A713" s="3"/>
      <c r="B713" s="2"/>
      <c r="C713" s="2"/>
      <c r="D713" s="2"/>
      <c r="E713" s="2"/>
      <c r="F713" s="2"/>
      <c r="G713" s="2"/>
      <c r="H713" s="2"/>
      <c r="I713" s="2"/>
    </row>
    <row r="714" spans="1:9" x14ac:dyDescent="0.25">
      <c r="A714" s="3"/>
      <c r="B714" s="2"/>
      <c r="C714" s="2"/>
      <c r="D714" s="2"/>
      <c r="E714" s="2"/>
      <c r="F714" s="2"/>
      <c r="G714" s="2"/>
      <c r="H714" s="2"/>
      <c r="I714" s="2"/>
    </row>
    <row r="715" spans="1:9" x14ac:dyDescent="0.25">
      <c r="A715" s="3"/>
      <c r="B715" s="2"/>
      <c r="C715" s="2"/>
      <c r="D715" s="2"/>
      <c r="E715" s="2"/>
      <c r="F715" s="2"/>
      <c r="G715" s="2"/>
      <c r="H715" s="2"/>
      <c r="I715" s="2"/>
    </row>
    <row r="716" spans="1:9" x14ac:dyDescent="0.25">
      <c r="A716" s="3"/>
      <c r="B716" s="2"/>
      <c r="C716" s="2"/>
      <c r="D716" s="2"/>
      <c r="E716" s="2"/>
      <c r="F716" s="2"/>
      <c r="G716" s="2"/>
      <c r="H716" s="2"/>
      <c r="I716" s="2"/>
    </row>
    <row r="717" spans="1:9" x14ac:dyDescent="0.25">
      <c r="A717" s="3"/>
      <c r="B717" s="2"/>
      <c r="C717" s="2"/>
      <c r="D717" s="2"/>
      <c r="E717" s="2"/>
      <c r="F717" s="2"/>
      <c r="G717" s="2"/>
      <c r="H717" s="2"/>
      <c r="I717" s="2"/>
    </row>
    <row r="718" spans="1:9" x14ac:dyDescent="0.25">
      <c r="A718" s="3"/>
      <c r="B718" s="2"/>
      <c r="C718" s="2"/>
      <c r="D718" s="2"/>
      <c r="E718" s="2"/>
      <c r="F718" s="2"/>
      <c r="G718" s="2"/>
      <c r="H718" s="2"/>
      <c r="I718" s="2"/>
    </row>
    <row r="719" spans="1:9" x14ac:dyDescent="0.25">
      <c r="A719" s="3"/>
      <c r="B719" s="2"/>
      <c r="C719" s="2"/>
      <c r="D719" s="2"/>
      <c r="E719" s="2"/>
      <c r="F719" s="2"/>
      <c r="G719" s="2"/>
      <c r="H719" s="2"/>
      <c r="I719" s="2"/>
    </row>
    <row r="720" spans="1:9" x14ac:dyDescent="0.25">
      <c r="A720" s="3"/>
      <c r="B720" s="2"/>
      <c r="C720" s="2"/>
      <c r="D720" s="2"/>
      <c r="E720" s="2"/>
      <c r="F720" s="2"/>
      <c r="G720" s="2"/>
      <c r="H720" s="2"/>
      <c r="I720" s="2"/>
    </row>
    <row r="721" spans="1:9" x14ac:dyDescent="0.25">
      <c r="A721" s="3"/>
      <c r="B721" s="2"/>
      <c r="C721" s="2"/>
      <c r="D721" s="2"/>
      <c r="E721" s="2"/>
      <c r="F721" s="2"/>
      <c r="G721" s="2"/>
      <c r="H721" s="2"/>
      <c r="I721" s="2"/>
    </row>
    <row r="722" spans="1:9" x14ac:dyDescent="0.25">
      <c r="A722" s="3"/>
      <c r="B722" s="2"/>
      <c r="C722" s="2"/>
      <c r="D722" s="2"/>
      <c r="E722" s="2"/>
      <c r="F722" s="2"/>
      <c r="G722" s="2"/>
      <c r="H722" s="2"/>
      <c r="I722" s="2"/>
    </row>
    <row r="723" spans="1:9" x14ac:dyDescent="0.25">
      <c r="A723" s="3"/>
      <c r="B723" s="2"/>
      <c r="C723" s="2"/>
      <c r="D723" s="2"/>
      <c r="E723" s="2"/>
      <c r="F723" s="2"/>
      <c r="G723" s="2"/>
      <c r="H723" s="2"/>
      <c r="I723" s="2"/>
    </row>
    <row r="724" spans="1:9" x14ac:dyDescent="0.25">
      <c r="A724" s="3"/>
      <c r="B724" s="2"/>
      <c r="C724" s="2"/>
      <c r="D724" s="2"/>
      <c r="E724" s="2"/>
      <c r="F724" s="2"/>
      <c r="G724" s="2"/>
      <c r="H724" s="2"/>
      <c r="I724" s="2"/>
    </row>
    <row r="725" spans="1:9" x14ac:dyDescent="0.25">
      <c r="A725" s="3"/>
      <c r="B725" s="2"/>
      <c r="C725" s="2"/>
      <c r="D725" s="2"/>
      <c r="E725" s="2"/>
      <c r="F725" s="2"/>
      <c r="G725" s="2"/>
      <c r="H725" s="2"/>
      <c r="I725" s="2"/>
    </row>
    <row r="726" spans="1:9" x14ac:dyDescent="0.25">
      <c r="A726" s="3"/>
      <c r="B726" s="2"/>
      <c r="C726" s="2"/>
      <c r="D726" s="2"/>
      <c r="E726" s="2"/>
      <c r="F726" s="2"/>
      <c r="G726" s="2"/>
      <c r="H726" s="2"/>
      <c r="I726" s="2"/>
    </row>
    <row r="727" spans="1:9" x14ac:dyDescent="0.25">
      <c r="A727" s="3"/>
      <c r="B727" s="2"/>
      <c r="C727" s="2"/>
      <c r="D727" s="2"/>
      <c r="E727" s="2"/>
      <c r="F727" s="2"/>
      <c r="G727" s="2"/>
      <c r="H727" s="2"/>
      <c r="I727" s="2"/>
    </row>
    <row r="728" spans="1:9" x14ac:dyDescent="0.25">
      <c r="A728" s="3"/>
      <c r="B728" s="2"/>
      <c r="C728" s="2"/>
      <c r="D728" s="2"/>
      <c r="E728" s="2"/>
      <c r="F728" s="2"/>
      <c r="G728" s="2"/>
      <c r="H728" s="2"/>
      <c r="I728" s="2"/>
    </row>
    <row r="729" spans="1:9" x14ac:dyDescent="0.25">
      <c r="A729" s="3"/>
      <c r="B729" s="2"/>
      <c r="C729" s="2"/>
      <c r="D729" s="2"/>
      <c r="E729" s="2"/>
      <c r="F729" s="2"/>
      <c r="G729" s="2"/>
      <c r="H729" s="2"/>
      <c r="I729" s="2"/>
    </row>
    <row r="730" spans="1:9" x14ac:dyDescent="0.25">
      <c r="A730" s="3"/>
      <c r="B730" s="2"/>
      <c r="C730" s="2"/>
      <c r="D730" s="2"/>
      <c r="E730" s="2"/>
      <c r="F730" s="2"/>
      <c r="G730" s="2"/>
      <c r="H730" s="2"/>
      <c r="I730" s="2"/>
    </row>
    <row r="731" spans="1:9" x14ac:dyDescent="0.25">
      <c r="A731" s="3"/>
      <c r="B731" s="2"/>
      <c r="C731" s="2"/>
      <c r="D731" s="2"/>
      <c r="E731" s="2"/>
      <c r="F731" s="2"/>
      <c r="G731" s="2"/>
      <c r="H731" s="2"/>
      <c r="I731" s="2"/>
    </row>
    <row r="732" spans="1:9" x14ac:dyDescent="0.25">
      <c r="A732" s="3"/>
      <c r="B732" s="2"/>
      <c r="C732" s="2"/>
      <c r="D732" s="2"/>
      <c r="E732" s="2"/>
      <c r="F732" s="2"/>
      <c r="G732" s="2"/>
      <c r="H732" s="2"/>
      <c r="I732" s="2"/>
    </row>
    <row r="733" spans="1:9" x14ac:dyDescent="0.25">
      <c r="A733" s="3"/>
      <c r="B733" s="2"/>
      <c r="C733" s="2"/>
      <c r="D733" s="2"/>
      <c r="E733" s="2"/>
      <c r="F733" s="2"/>
      <c r="G733" s="2"/>
      <c r="H733" s="2"/>
      <c r="I733" s="2"/>
    </row>
    <row r="734" spans="1:9" x14ac:dyDescent="0.25">
      <c r="A734" s="3"/>
      <c r="B734" s="2"/>
      <c r="C734" s="2"/>
      <c r="D734" s="2"/>
      <c r="E734" s="2"/>
      <c r="F734" s="2"/>
      <c r="G734" s="2"/>
      <c r="H734" s="2"/>
      <c r="I734" s="2"/>
    </row>
    <row r="735" spans="1:9" x14ac:dyDescent="0.25">
      <c r="A735" s="3"/>
      <c r="B735" s="2"/>
      <c r="C735" s="2"/>
      <c r="D735" s="2"/>
      <c r="E735" s="2"/>
      <c r="F735" s="2"/>
      <c r="G735" s="2"/>
      <c r="H735" s="2"/>
      <c r="I735" s="2"/>
    </row>
    <row r="736" spans="1:9" x14ac:dyDescent="0.25">
      <c r="A736" s="3"/>
      <c r="B736" s="2"/>
      <c r="C736" s="2"/>
      <c r="D736" s="2"/>
      <c r="E736" s="2"/>
      <c r="F736" s="2"/>
      <c r="G736" s="2"/>
      <c r="H736" s="2"/>
      <c r="I736" s="2"/>
    </row>
    <row r="737" spans="1:9" x14ac:dyDescent="0.25">
      <c r="A737" s="3"/>
      <c r="B737" s="2"/>
      <c r="C737" s="2"/>
      <c r="D737" s="2"/>
      <c r="E737" s="2"/>
      <c r="F737" s="2"/>
      <c r="G737" s="2"/>
      <c r="H737" s="2"/>
      <c r="I737" s="2"/>
    </row>
    <row r="738" spans="1:9" x14ac:dyDescent="0.25">
      <c r="A738" s="3"/>
      <c r="B738" s="2"/>
      <c r="C738" s="2"/>
      <c r="D738" s="2"/>
      <c r="E738" s="2"/>
      <c r="F738" s="2"/>
      <c r="G738" s="2"/>
      <c r="H738" s="2"/>
      <c r="I738" s="2"/>
    </row>
    <row r="739" spans="1:9" x14ac:dyDescent="0.25">
      <c r="A739" s="3"/>
      <c r="B739" s="2"/>
      <c r="C739" s="2"/>
      <c r="D739" s="2"/>
      <c r="E739" s="2"/>
      <c r="F739" s="2"/>
      <c r="G739" s="2"/>
      <c r="H739" s="2"/>
      <c r="I739" s="2"/>
    </row>
    <row r="740" spans="1:9" x14ac:dyDescent="0.25">
      <c r="A740" s="3"/>
      <c r="B740" s="2"/>
      <c r="C740" s="2"/>
      <c r="D740" s="2"/>
      <c r="E740" s="2"/>
      <c r="F740" s="2"/>
      <c r="G740" s="2"/>
      <c r="H740" s="2"/>
      <c r="I740" s="2"/>
    </row>
    <row r="741" spans="1:9" x14ac:dyDescent="0.25">
      <c r="A741" s="3"/>
      <c r="B741" s="2"/>
      <c r="C741" s="2"/>
      <c r="D741" s="2"/>
      <c r="E741" s="2"/>
      <c r="F741" s="2"/>
      <c r="G741" s="2"/>
      <c r="H741" s="2"/>
      <c r="I741" s="2"/>
    </row>
    <row r="742" spans="1:9" x14ac:dyDescent="0.25">
      <c r="A742" s="3"/>
      <c r="B742" s="2"/>
      <c r="C742" s="2"/>
      <c r="D742" s="2"/>
      <c r="E742" s="2"/>
      <c r="F742" s="2"/>
      <c r="G742" s="2"/>
      <c r="H742" s="2"/>
      <c r="I742" s="2"/>
    </row>
    <row r="743" spans="1:9" x14ac:dyDescent="0.25">
      <c r="A743" s="3"/>
      <c r="B743" s="2"/>
      <c r="C743" s="2"/>
      <c r="D743" s="2"/>
      <c r="E743" s="2"/>
      <c r="F743" s="2"/>
      <c r="G743" s="2"/>
      <c r="H743" s="2"/>
      <c r="I743" s="2"/>
    </row>
    <row r="744" spans="1:9" x14ac:dyDescent="0.25">
      <c r="A744" s="3"/>
      <c r="B744" s="2"/>
      <c r="C744" s="2"/>
      <c r="D744" s="2"/>
      <c r="E744" s="2"/>
      <c r="F744" s="2"/>
      <c r="G744" s="2"/>
      <c r="H744" s="2"/>
      <c r="I744" s="2"/>
    </row>
    <row r="745" spans="1:9" x14ac:dyDescent="0.25">
      <c r="A745" s="3"/>
      <c r="B745" s="2"/>
      <c r="C745" s="2"/>
      <c r="D745" s="2"/>
      <c r="E745" s="2"/>
      <c r="F745" s="2"/>
      <c r="G745" s="2"/>
      <c r="H745" s="2"/>
      <c r="I745" s="2"/>
    </row>
    <row r="746" spans="1:9" x14ac:dyDescent="0.25">
      <c r="A746" s="3"/>
      <c r="B746" s="2"/>
      <c r="C746" s="2"/>
      <c r="D746" s="2"/>
      <c r="E746" s="2"/>
      <c r="F746" s="2"/>
      <c r="G746" s="2"/>
      <c r="H746" s="2"/>
      <c r="I746" s="2"/>
    </row>
    <row r="747" spans="1:9" x14ac:dyDescent="0.25">
      <c r="A747" s="3"/>
      <c r="B747" s="2"/>
      <c r="C747" s="2"/>
      <c r="D747" s="2"/>
      <c r="E747" s="2"/>
      <c r="F747" s="2"/>
      <c r="G747" s="2"/>
      <c r="H747" s="2"/>
      <c r="I747" s="2"/>
    </row>
    <row r="748" spans="1:9" x14ac:dyDescent="0.25">
      <c r="A748" s="3"/>
      <c r="B748" s="2"/>
      <c r="C748" s="2"/>
      <c r="D748" s="2"/>
      <c r="E748" s="2"/>
      <c r="F748" s="2"/>
      <c r="G748" s="2"/>
      <c r="H748" s="2"/>
      <c r="I748" s="2"/>
    </row>
    <row r="749" spans="1:9" x14ac:dyDescent="0.25">
      <c r="A749" s="3"/>
      <c r="B749" s="2"/>
      <c r="C749" s="2"/>
      <c r="D749" s="2"/>
      <c r="E749" s="2"/>
      <c r="F749" s="2"/>
      <c r="G749" s="2"/>
      <c r="H749" s="2"/>
      <c r="I749" s="2"/>
    </row>
    <row r="750" spans="1:9" x14ac:dyDescent="0.25">
      <c r="A750" s="3"/>
      <c r="B750" s="2"/>
      <c r="C750" s="2"/>
      <c r="D750" s="2"/>
      <c r="E750" s="2"/>
      <c r="F750" s="2"/>
      <c r="G750" s="2"/>
      <c r="H750" s="2"/>
      <c r="I750" s="2"/>
    </row>
    <row r="751" spans="1:9" x14ac:dyDescent="0.25">
      <c r="A751" s="3"/>
      <c r="B751" s="2"/>
      <c r="C751" s="2"/>
      <c r="D751" s="2"/>
      <c r="E751" s="2"/>
      <c r="F751" s="2"/>
      <c r="G751" s="2"/>
      <c r="H751" s="2"/>
      <c r="I751" s="2"/>
    </row>
    <row r="752" spans="1:9" x14ac:dyDescent="0.25">
      <c r="A752" s="3"/>
      <c r="B752" s="2"/>
      <c r="C752" s="2"/>
      <c r="D752" s="2"/>
      <c r="E752" s="2"/>
      <c r="F752" s="2"/>
      <c r="G752" s="2"/>
      <c r="H752" s="2"/>
      <c r="I752" s="2"/>
    </row>
    <row r="753" spans="1:9" x14ac:dyDescent="0.25">
      <c r="A753" s="3"/>
      <c r="B753" s="2"/>
      <c r="C753" s="2"/>
      <c r="D753" s="2"/>
      <c r="E753" s="2"/>
      <c r="F753" s="2"/>
      <c r="G753" s="2"/>
      <c r="H753" s="2"/>
      <c r="I753" s="2"/>
    </row>
    <row r="754" spans="1:9" x14ac:dyDescent="0.25">
      <c r="A754" s="3"/>
      <c r="B754" s="2"/>
      <c r="C754" s="2"/>
      <c r="D754" s="2"/>
      <c r="E754" s="2"/>
      <c r="F754" s="2"/>
      <c r="G754" s="2"/>
      <c r="H754" s="2"/>
      <c r="I754" s="2"/>
    </row>
    <row r="755" spans="1:9" x14ac:dyDescent="0.25">
      <c r="A755" s="3"/>
      <c r="B755" s="2"/>
      <c r="C755" s="2"/>
      <c r="D755" s="2"/>
      <c r="E755" s="2"/>
      <c r="F755" s="2"/>
      <c r="G755" s="2"/>
      <c r="H755" s="2"/>
      <c r="I755" s="2"/>
    </row>
    <row r="756" spans="1:9" x14ac:dyDescent="0.25">
      <c r="A756" s="3"/>
      <c r="B756" s="2"/>
      <c r="C756" s="2"/>
      <c r="D756" s="2"/>
      <c r="E756" s="2"/>
      <c r="F756" s="2"/>
      <c r="G756" s="2"/>
      <c r="H756" s="2"/>
      <c r="I756" s="2"/>
    </row>
    <row r="757" spans="1:9" x14ac:dyDescent="0.25">
      <c r="A757" s="3"/>
      <c r="B757" s="2"/>
      <c r="C757" s="2"/>
      <c r="D757" s="2"/>
      <c r="E757" s="2"/>
      <c r="F757" s="2"/>
      <c r="G757" s="2"/>
      <c r="H757" s="2"/>
      <c r="I757" s="2"/>
    </row>
    <row r="758" spans="1:9" x14ac:dyDescent="0.25">
      <c r="A758" s="3"/>
      <c r="B758" s="2"/>
      <c r="C758" s="2"/>
      <c r="D758" s="2"/>
      <c r="E758" s="2"/>
      <c r="F758" s="2"/>
      <c r="G758" s="2"/>
      <c r="H758" s="2"/>
      <c r="I758" s="2"/>
    </row>
    <row r="759" spans="1:9" x14ac:dyDescent="0.25">
      <c r="A759" s="3"/>
      <c r="B759" s="2"/>
      <c r="C759" s="2"/>
      <c r="D759" s="2"/>
      <c r="E759" s="2"/>
      <c r="F759" s="2"/>
      <c r="G759" s="2"/>
      <c r="H759" s="2"/>
      <c r="I759" s="2"/>
    </row>
    <row r="760" spans="1:9" x14ac:dyDescent="0.25">
      <c r="A760" s="3"/>
      <c r="B760" s="2"/>
      <c r="C760" s="2"/>
      <c r="D760" s="2"/>
      <c r="E760" s="2"/>
      <c r="F760" s="2"/>
      <c r="G760" s="2"/>
      <c r="H760" s="2"/>
      <c r="I760" s="2"/>
    </row>
    <row r="761" spans="1:9" x14ac:dyDescent="0.25">
      <c r="A761" s="3"/>
      <c r="B761" s="2"/>
      <c r="C761" s="2"/>
      <c r="D761" s="2"/>
      <c r="E761" s="2"/>
      <c r="F761" s="2"/>
      <c r="G761" s="2"/>
      <c r="H761" s="2"/>
      <c r="I761" s="2"/>
    </row>
    <row r="762" spans="1:9" x14ac:dyDescent="0.25">
      <c r="A762" s="3"/>
      <c r="B762" s="2"/>
      <c r="C762" s="2"/>
      <c r="D762" s="2"/>
      <c r="E762" s="2"/>
      <c r="F762" s="2"/>
      <c r="G762" s="2"/>
      <c r="H762" s="2"/>
      <c r="I762" s="2"/>
    </row>
    <row r="763" spans="1:9" x14ac:dyDescent="0.25">
      <c r="A763" s="3"/>
      <c r="B763" s="2"/>
      <c r="C763" s="2"/>
      <c r="D763" s="2"/>
      <c r="E763" s="2"/>
      <c r="F763" s="2"/>
      <c r="G763" s="2"/>
      <c r="H763" s="2"/>
      <c r="I763" s="2"/>
    </row>
    <row r="764" spans="1:9" x14ac:dyDescent="0.25">
      <c r="A764" s="3"/>
      <c r="B764" s="2"/>
      <c r="C764" s="2"/>
      <c r="D764" s="2"/>
      <c r="E764" s="2"/>
      <c r="F764" s="2"/>
      <c r="G764" s="2"/>
      <c r="H764" s="2"/>
      <c r="I764" s="2"/>
    </row>
    <row r="765" spans="1:9" x14ac:dyDescent="0.25">
      <c r="A765" s="3"/>
      <c r="B765" s="2"/>
      <c r="C765" s="2"/>
      <c r="D765" s="2"/>
      <c r="E765" s="2"/>
      <c r="F765" s="2"/>
      <c r="G765" s="2"/>
      <c r="H765" s="2"/>
      <c r="I765" s="2"/>
    </row>
    <row r="766" spans="1:9" x14ac:dyDescent="0.25">
      <c r="A766" s="3"/>
      <c r="B766" s="2"/>
      <c r="C766" s="2"/>
      <c r="D766" s="2"/>
      <c r="E766" s="2"/>
      <c r="F766" s="2"/>
      <c r="G766" s="2"/>
      <c r="H766" s="2"/>
      <c r="I766" s="2"/>
    </row>
    <row r="767" spans="1:9" x14ac:dyDescent="0.25">
      <c r="A767" s="3"/>
      <c r="B767" s="2"/>
      <c r="C767" s="2"/>
      <c r="D767" s="2"/>
      <c r="E767" s="2"/>
      <c r="F767" s="2"/>
      <c r="G767" s="2"/>
      <c r="H767" s="2"/>
      <c r="I767" s="2"/>
    </row>
    <row r="768" spans="1:9" x14ac:dyDescent="0.25">
      <c r="A768" s="3"/>
      <c r="B768" s="2"/>
      <c r="C768" s="2"/>
      <c r="D768" s="2"/>
      <c r="E768" s="2"/>
      <c r="F768" s="2"/>
      <c r="G768" s="2"/>
      <c r="H768" s="2"/>
      <c r="I768" s="2"/>
    </row>
    <row r="769" spans="1:9" x14ac:dyDescent="0.25">
      <c r="A769" s="3"/>
      <c r="B769" s="2"/>
      <c r="C769" s="2"/>
      <c r="D769" s="2"/>
      <c r="E769" s="2"/>
      <c r="F769" s="2"/>
      <c r="G769" s="2"/>
      <c r="H769" s="2"/>
      <c r="I769" s="2"/>
    </row>
    <row r="770" spans="1:9" x14ac:dyDescent="0.25">
      <c r="A770" s="3"/>
      <c r="B770" s="2"/>
      <c r="C770" s="2"/>
      <c r="D770" s="2"/>
      <c r="E770" s="2"/>
      <c r="F770" s="2"/>
      <c r="G770" s="2"/>
      <c r="H770" s="2"/>
      <c r="I770" s="2"/>
    </row>
    <row r="771" spans="1:9" x14ac:dyDescent="0.25">
      <c r="A771" s="3"/>
      <c r="B771" s="2"/>
      <c r="C771" s="2"/>
      <c r="D771" s="2"/>
      <c r="E771" s="2"/>
      <c r="F771" s="2"/>
      <c r="G771" s="2"/>
      <c r="H771" s="2"/>
      <c r="I771" s="2"/>
    </row>
    <row r="772" spans="1:9" x14ac:dyDescent="0.25">
      <c r="A772" s="3"/>
      <c r="B772" s="2"/>
      <c r="C772" s="2"/>
      <c r="D772" s="2"/>
      <c r="E772" s="2"/>
      <c r="F772" s="2"/>
      <c r="G772" s="2"/>
      <c r="H772" s="2"/>
      <c r="I772" s="2"/>
    </row>
    <row r="773" spans="1:9" x14ac:dyDescent="0.25">
      <c r="A773" s="3"/>
      <c r="B773" s="2"/>
      <c r="C773" s="2"/>
      <c r="D773" s="2"/>
      <c r="E773" s="2"/>
      <c r="F773" s="2"/>
      <c r="G773" s="2"/>
      <c r="H773" s="2"/>
      <c r="I773" s="2"/>
    </row>
    <row r="774" spans="1:9" x14ac:dyDescent="0.25">
      <c r="A774" s="3"/>
      <c r="B774" s="2"/>
      <c r="C774" s="2"/>
      <c r="D774" s="2"/>
      <c r="E774" s="2"/>
      <c r="F774" s="2"/>
      <c r="G774" s="2"/>
      <c r="H774" s="2"/>
      <c r="I774" s="2"/>
    </row>
    <row r="775" spans="1:9" x14ac:dyDescent="0.25">
      <c r="A775" s="3"/>
      <c r="B775" s="2"/>
      <c r="C775" s="2"/>
      <c r="D775" s="2"/>
      <c r="E775" s="2"/>
      <c r="F775" s="2"/>
      <c r="G775" s="2"/>
      <c r="H775" s="2"/>
      <c r="I775" s="2"/>
    </row>
    <row r="776" spans="1:9" x14ac:dyDescent="0.25">
      <c r="A776" s="3"/>
      <c r="B776" s="2"/>
      <c r="C776" s="2"/>
      <c r="D776" s="2"/>
      <c r="E776" s="2"/>
      <c r="F776" s="2"/>
      <c r="G776" s="2"/>
      <c r="H776" s="2"/>
      <c r="I776" s="2"/>
    </row>
    <row r="777" spans="1:9" x14ac:dyDescent="0.25">
      <c r="A777" s="3"/>
      <c r="B777" s="2"/>
      <c r="C777" s="2"/>
      <c r="D777" s="2"/>
      <c r="E777" s="2"/>
      <c r="F777" s="2"/>
      <c r="G777" s="2"/>
      <c r="H777" s="2"/>
      <c r="I777" s="2"/>
    </row>
    <row r="778" spans="1:9" x14ac:dyDescent="0.25">
      <c r="A778" s="3"/>
      <c r="B778" s="2"/>
      <c r="C778" s="2"/>
      <c r="D778" s="2"/>
      <c r="E778" s="2"/>
      <c r="F778" s="2"/>
      <c r="G778" s="2"/>
      <c r="H778" s="2"/>
      <c r="I778" s="2"/>
    </row>
    <row r="779" spans="1:9" x14ac:dyDescent="0.25">
      <c r="A779" s="3"/>
      <c r="B779" s="2"/>
      <c r="C779" s="2"/>
      <c r="D779" s="2"/>
      <c r="E779" s="2"/>
      <c r="F779" s="2"/>
      <c r="G779" s="2"/>
      <c r="H779" s="2"/>
      <c r="I779" s="2"/>
    </row>
    <row r="780" spans="1:9" x14ac:dyDescent="0.25">
      <c r="A780" s="3"/>
      <c r="B780" s="2"/>
      <c r="C780" s="2"/>
      <c r="D780" s="2"/>
      <c r="E780" s="2"/>
      <c r="F780" s="2"/>
      <c r="G780" s="2"/>
      <c r="H780" s="2"/>
      <c r="I780" s="2"/>
    </row>
    <row r="781" spans="1:9" x14ac:dyDescent="0.25">
      <c r="A781" s="3"/>
      <c r="B781" s="2"/>
      <c r="C781" s="2"/>
      <c r="D781" s="2"/>
      <c r="E781" s="2"/>
      <c r="F781" s="2"/>
      <c r="G781" s="2"/>
      <c r="H781" s="2"/>
      <c r="I781" s="2"/>
    </row>
    <row r="782" spans="1:9" x14ac:dyDescent="0.25">
      <c r="A782" s="3"/>
      <c r="B782" s="2"/>
      <c r="C782" s="2"/>
      <c r="D782" s="2"/>
      <c r="E782" s="2"/>
      <c r="F782" s="2"/>
      <c r="G782" s="2"/>
      <c r="H782" s="2"/>
      <c r="I782" s="2"/>
    </row>
    <row r="783" spans="1:9" x14ac:dyDescent="0.25">
      <c r="A783" s="3"/>
      <c r="B783" s="2"/>
      <c r="C783" s="2"/>
      <c r="D783" s="2"/>
      <c r="E783" s="2"/>
      <c r="F783" s="2"/>
      <c r="G783" s="2"/>
      <c r="H783" s="2"/>
      <c r="I783" s="2"/>
    </row>
    <row r="784" spans="1:9" x14ac:dyDescent="0.25">
      <c r="A784" s="3"/>
      <c r="B784" s="2"/>
      <c r="C784" s="2"/>
      <c r="D784" s="2"/>
      <c r="E784" s="2"/>
      <c r="F784" s="2"/>
      <c r="G784" s="2"/>
      <c r="H784" s="2"/>
      <c r="I784" s="2"/>
    </row>
    <row r="785" spans="1:9" x14ac:dyDescent="0.25">
      <c r="A785" s="3"/>
      <c r="B785" s="2"/>
      <c r="C785" s="2"/>
      <c r="D785" s="2"/>
      <c r="E785" s="2"/>
      <c r="F785" s="2"/>
      <c r="G785" s="2"/>
      <c r="H785" s="2"/>
      <c r="I785" s="2"/>
    </row>
    <row r="786" spans="1:9" x14ac:dyDescent="0.25">
      <c r="A786" s="3"/>
      <c r="B786" s="2"/>
      <c r="C786" s="2"/>
      <c r="D786" s="2"/>
      <c r="E786" s="2"/>
      <c r="F786" s="2"/>
      <c r="G786" s="2"/>
      <c r="H786" s="2"/>
      <c r="I786" s="2"/>
    </row>
    <row r="787" spans="1:9" x14ac:dyDescent="0.25">
      <c r="A787" s="3"/>
      <c r="B787" s="2"/>
      <c r="C787" s="2"/>
      <c r="D787" s="2"/>
      <c r="E787" s="2"/>
      <c r="F787" s="2"/>
      <c r="G787" s="2"/>
      <c r="H787" s="2"/>
      <c r="I787" s="2"/>
    </row>
    <row r="788" spans="1:9" x14ac:dyDescent="0.25">
      <c r="A788" s="3"/>
      <c r="B788" s="2"/>
      <c r="C788" s="2"/>
      <c r="D788" s="2"/>
      <c r="E788" s="2"/>
      <c r="F788" s="2"/>
      <c r="G788" s="2"/>
      <c r="H788" s="2"/>
      <c r="I788" s="2"/>
    </row>
    <row r="789" spans="1:9" x14ac:dyDescent="0.25">
      <c r="A789" s="3"/>
      <c r="B789" s="2"/>
      <c r="C789" s="2"/>
      <c r="D789" s="2"/>
      <c r="E789" s="2"/>
      <c r="F789" s="2"/>
      <c r="G789" s="2"/>
      <c r="H789" s="2"/>
      <c r="I789" s="2"/>
    </row>
    <row r="790" spans="1:9" x14ac:dyDescent="0.25">
      <c r="A790" s="3"/>
      <c r="B790" s="2"/>
      <c r="C790" s="2"/>
      <c r="D790" s="2"/>
      <c r="E790" s="2"/>
      <c r="F790" s="2"/>
      <c r="G790" s="2"/>
      <c r="H790" s="2"/>
      <c r="I790" s="2"/>
    </row>
    <row r="791" spans="1:9" x14ac:dyDescent="0.25">
      <c r="A791" s="3"/>
      <c r="B791" s="2"/>
      <c r="C791" s="2"/>
      <c r="D791" s="2"/>
      <c r="E791" s="2"/>
      <c r="F791" s="2"/>
      <c r="G791" s="2"/>
      <c r="H791" s="2"/>
      <c r="I791" s="2"/>
    </row>
    <row r="792" spans="1:9" x14ac:dyDescent="0.25">
      <c r="A792" s="3"/>
      <c r="B792" s="2"/>
      <c r="C792" s="2"/>
      <c r="D792" s="2"/>
      <c r="E792" s="2"/>
      <c r="F792" s="2"/>
      <c r="G792" s="2"/>
      <c r="H792" s="2"/>
      <c r="I792" s="2"/>
    </row>
    <row r="793" spans="1:9" x14ac:dyDescent="0.25">
      <c r="A793" s="3"/>
      <c r="B793" s="2"/>
      <c r="C793" s="2"/>
      <c r="D793" s="2"/>
      <c r="E793" s="2"/>
      <c r="F793" s="2"/>
      <c r="G793" s="2"/>
      <c r="H793" s="2"/>
      <c r="I793" s="2"/>
    </row>
    <row r="794" spans="1:9" x14ac:dyDescent="0.25">
      <c r="A794" s="3"/>
      <c r="B794" s="2"/>
      <c r="C794" s="2"/>
      <c r="D794" s="2"/>
      <c r="E794" s="2"/>
      <c r="F794" s="2"/>
      <c r="G794" s="2"/>
      <c r="H794" s="2"/>
      <c r="I794" s="2"/>
    </row>
    <row r="795" spans="1:9" x14ac:dyDescent="0.25">
      <c r="A795" s="3"/>
      <c r="B795" s="2"/>
      <c r="C795" s="2"/>
      <c r="D795" s="2"/>
      <c r="E795" s="2"/>
      <c r="F795" s="2"/>
      <c r="G795" s="2"/>
      <c r="H795" s="2"/>
      <c r="I795" s="2"/>
    </row>
    <row r="796" spans="1:9" x14ac:dyDescent="0.25">
      <c r="A796" s="3"/>
      <c r="B796" s="2"/>
      <c r="C796" s="2"/>
      <c r="D796" s="2"/>
      <c r="E796" s="2"/>
      <c r="F796" s="2"/>
      <c r="G796" s="2"/>
      <c r="H796" s="2"/>
      <c r="I796" s="2"/>
    </row>
    <row r="797" spans="1:9" x14ac:dyDescent="0.25">
      <c r="A797" s="3"/>
      <c r="B797" s="2"/>
      <c r="C797" s="2"/>
      <c r="D797" s="2"/>
      <c r="E797" s="2"/>
      <c r="F797" s="2"/>
      <c r="G797" s="2"/>
      <c r="H797" s="2"/>
      <c r="I797" s="2"/>
    </row>
    <row r="798" spans="1:9" x14ac:dyDescent="0.25">
      <c r="A798" s="3"/>
      <c r="B798" s="2"/>
      <c r="C798" s="2"/>
      <c r="D798" s="2"/>
      <c r="E798" s="2"/>
      <c r="F798" s="2"/>
      <c r="G798" s="2"/>
      <c r="H798" s="2"/>
      <c r="I798" s="2"/>
    </row>
    <row r="799" spans="1:9" x14ac:dyDescent="0.25">
      <c r="A799" s="3"/>
      <c r="B799" s="2"/>
      <c r="C799" s="2"/>
      <c r="D799" s="2"/>
      <c r="E799" s="2"/>
      <c r="F799" s="2"/>
      <c r="G799" s="2"/>
      <c r="H799" s="2"/>
      <c r="I799" s="2"/>
    </row>
    <row r="800" spans="1:9" x14ac:dyDescent="0.25">
      <c r="A800" s="3"/>
      <c r="B800" s="2"/>
      <c r="C800" s="2"/>
      <c r="D800" s="2"/>
      <c r="E800" s="2"/>
      <c r="F800" s="2"/>
      <c r="G800" s="2"/>
      <c r="H800" s="2"/>
      <c r="I800" s="2"/>
    </row>
    <row r="801" spans="1:9" x14ac:dyDescent="0.25">
      <c r="A801" s="3"/>
      <c r="B801" s="2"/>
      <c r="C801" s="2"/>
      <c r="D801" s="2"/>
      <c r="E801" s="2"/>
      <c r="F801" s="2"/>
      <c r="G801" s="2"/>
      <c r="H801" s="2"/>
      <c r="I801" s="2"/>
    </row>
    <row r="802" spans="1:9" x14ac:dyDescent="0.25">
      <c r="A802" s="3"/>
      <c r="B802" s="2"/>
      <c r="C802" s="2"/>
      <c r="D802" s="2"/>
      <c r="E802" s="2"/>
      <c r="F802" s="2"/>
      <c r="G802" s="2"/>
      <c r="H802" s="2"/>
      <c r="I802" s="2"/>
    </row>
    <row r="803" spans="1:9" x14ac:dyDescent="0.25">
      <c r="A803" s="3"/>
      <c r="B803" s="2"/>
      <c r="C803" s="2"/>
      <c r="D803" s="2"/>
      <c r="E803" s="2"/>
      <c r="F803" s="2"/>
      <c r="G803" s="2"/>
      <c r="H803" s="2"/>
      <c r="I803" s="2"/>
    </row>
    <row r="804" spans="1:9" x14ac:dyDescent="0.25">
      <c r="A804" s="3"/>
      <c r="B804" s="2"/>
      <c r="C804" s="2"/>
      <c r="D804" s="2"/>
      <c r="E804" s="2"/>
      <c r="F804" s="2"/>
      <c r="G804" s="2"/>
      <c r="H804" s="2"/>
      <c r="I804" s="2"/>
    </row>
    <row r="805" spans="1:9" x14ac:dyDescent="0.25">
      <c r="A805" s="3"/>
      <c r="B805" s="2"/>
      <c r="C805" s="2"/>
      <c r="D805" s="2"/>
      <c r="E805" s="2"/>
      <c r="F805" s="2"/>
      <c r="G805" s="2"/>
      <c r="H805" s="2"/>
      <c r="I805" s="2"/>
    </row>
    <row r="806" spans="1:9" x14ac:dyDescent="0.25">
      <c r="A806" s="3"/>
      <c r="B806" s="2"/>
      <c r="C806" s="2"/>
      <c r="D806" s="2"/>
      <c r="E806" s="2"/>
      <c r="F806" s="2"/>
      <c r="G806" s="2"/>
      <c r="H806" s="2"/>
      <c r="I806" s="2"/>
    </row>
    <row r="807" spans="1:9" x14ac:dyDescent="0.25">
      <c r="A807" s="3"/>
      <c r="B807" s="2"/>
      <c r="C807" s="2"/>
      <c r="D807" s="2"/>
      <c r="E807" s="2"/>
      <c r="F807" s="2"/>
      <c r="G807" s="2"/>
      <c r="H807" s="2"/>
      <c r="I807" s="2"/>
    </row>
    <row r="808" spans="1:9" x14ac:dyDescent="0.25">
      <c r="A808" s="3"/>
      <c r="B808" s="2"/>
      <c r="C808" s="2"/>
      <c r="D808" s="2"/>
      <c r="E808" s="2"/>
      <c r="F808" s="2"/>
      <c r="G808" s="2"/>
      <c r="H808" s="2"/>
      <c r="I808" s="2"/>
    </row>
    <row r="809" spans="1:9" x14ac:dyDescent="0.25">
      <c r="A809" s="3"/>
      <c r="B809" s="2"/>
      <c r="C809" s="2"/>
      <c r="D809" s="2"/>
      <c r="E809" s="2"/>
      <c r="F809" s="2"/>
      <c r="G809" s="2"/>
      <c r="H809" s="2"/>
      <c r="I809" s="2"/>
    </row>
    <row r="810" spans="1:9" x14ac:dyDescent="0.25">
      <c r="A810" s="3"/>
      <c r="B810" s="2"/>
      <c r="C810" s="2"/>
      <c r="D810" s="2"/>
      <c r="E810" s="2"/>
      <c r="F810" s="2"/>
      <c r="G810" s="2"/>
      <c r="H810" s="2"/>
      <c r="I810" s="2"/>
    </row>
    <row r="811" spans="1:9" x14ac:dyDescent="0.25">
      <c r="A811" s="3"/>
      <c r="B811" s="2"/>
      <c r="C811" s="2"/>
      <c r="D811" s="2"/>
      <c r="E811" s="2"/>
      <c r="F811" s="2"/>
      <c r="G811" s="2"/>
      <c r="H811" s="2"/>
      <c r="I811" s="2"/>
    </row>
    <row r="812" spans="1:9" x14ac:dyDescent="0.25">
      <c r="A812" s="3"/>
      <c r="B812" s="2"/>
      <c r="C812" s="2"/>
      <c r="D812" s="2"/>
      <c r="E812" s="2"/>
      <c r="F812" s="2"/>
      <c r="G812" s="2"/>
      <c r="H812" s="2"/>
      <c r="I812" s="2"/>
    </row>
    <row r="813" spans="1:9" x14ac:dyDescent="0.25">
      <c r="A813" s="3"/>
      <c r="B813" s="2"/>
      <c r="C813" s="2"/>
      <c r="D813" s="2"/>
      <c r="E813" s="2"/>
      <c r="F813" s="2"/>
      <c r="G813" s="2"/>
      <c r="H813" s="2"/>
      <c r="I813" s="2"/>
    </row>
    <row r="814" spans="1:9" x14ac:dyDescent="0.25">
      <c r="A814" s="3"/>
      <c r="B814" s="2"/>
      <c r="C814" s="2"/>
      <c r="D814" s="2"/>
      <c r="E814" s="2"/>
      <c r="F814" s="2"/>
      <c r="G814" s="2"/>
      <c r="H814" s="2"/>
      <c r="I814" s="2"/>
    </row>
    <row r="815" spans="1:9" x14ac:dyDescent="0.25">
      <c r="A815" s="3"/>
      <c r="B815" s="2"/>
      <c r="C815" s="2"/>
      <c r="D815" s="2"/>
      <c r="E815" s="2"/>
      <c r="F815" s="2"/>
      <c r="G815" s="2"/>
      <c r="H815" s="2"/>
      <c r="I815" s="2"/>
    </row>
    <row r="816" spans="1:9" x14ac:dyDescent="0.25">
      <c r="A816" s="3"/>
      <c r="B816" s="2"/>
      <c r="C816" s="2"/>
      <c r="D816" s="2"/>
      <c r="E816" s="2"/>
      <c r="F816" s="2"/>
      <c r="G816" s="2"/>
      <c r="H816" s="2"/>
      <c r="I816" s="2"/>
    </row>
    <row r="817" spans="1:9" x14ac:dyDescent="0.25">
      <c r="A817" s="3"/>
      <c r="B817" s="2"/>
      <c r="C817" s="2"/>
      <c r="D817" s="2"/>
      <c r="E817" s="2"/>
      <c r="F817" s="2"/>
      <c r="G817" s="2"/>
      <c r="H817" s="2"/>
      <c r="I817" s="2"/>
    </row>
    <row r="818" spans="1:9" x14ac:dyDescent="0.25">
      <c r="A818" s="3"/>
      <c r="B818" s="2"/>
      <c r="C818" s="2"/>
      <c r="D818" s="2"/>
      <c r="E818" s="2"/>
      <c r="F818" s="2"/>
      <c r="G818" s="2"/>
      <c r="H818" s="2"/>
      <c r="I818" s="2"/>
    </row>
    <row r="819" spans="1:9" x14ac:dyDescent="0.25">
      <c r="A819" s="3"/>
      <c r="B819" s="2"/>
      <c r="C819" s="2"/>
      <c r="D819" s="2"/>
      <c r="E819" s="2"/>
      <c r="F819" s="2"/>
      <c r="G819" s="2"/>
      <c r="H819" s="2"/>
      <c r="I819" s="2"/>
    </row>
    <row r="820" spans="1:9" x14ac:dyDescent="0.25">
      <c r="A820" s="3"/>
      <c r="B820" s="2"/>
      <c r="C820" s="2"/>
      <c r="D820" s="2"/>
      <c r="E820" s="2"/>
      <c r="F820" s="2"/>
      <c r="G820" s="2"/>
      <c r="H820" s="2"/>
      <c r="I820" s="2"/>
    </row>
    <row r="821" spans="1:9" x14ac:dyDescent="0.25">
      <c r="A821" s="3"/>
      <c r="B821" s="2"/>
      <c r="C821" s="2"/>
      <c r="D821" s="2"/>
      <c r="E821" s="2"/>
      <c r="F821" s="2"/>
      <c r="G821" s="2"/>
      <c r="H821" s="2"/>
      <c r="I821" s="2"/>
    </row>
    <row r="822" spans="1:9" x14ac:dyDescent="0.25">
      <c r="A822" s="3"/>
      <c r="B822" s="2"/>
      <c r="C822" s="2"/>
      <c r="D822" s="2"/>
      <c r="E822" s="2"/>
      <c r="F822" s="2"/>
      <c r="G822" s="2"/>
      <c r="H822" s="2"/>
      <c r="I822" s="2"/>
    </row>
    <row r="823" spans="1:9" x14ac:dyDescent="0.25">
      <c r="A823" s="3"/>
      <c r="B823" s="2"/>
      <c r="C823" s="2"/>
      <c r="D823" s="2"/>
      <c r="E823" s="2"/>
      <c r="F823" s="2"/>
      <c r="G823" s="2"/>
      <c r="H823" s="2"/>
      <c r="I823" s="2"/>
    </row>
    <row r="824" spans="1:9" x14ac:dyDescent="0.25">
      <c r="A824" s="3"/>
      <c r="B824" s="2"/>
      <c r="C824" s="2"/>
      <c r="D824" s="2"/>
      <c r="E824" s="2"/>
      <c r="F824" s="2"/>
      <c r="G824" s="2"/>
      <c r="H824" s="2"/>
      <c r="I824" s="2"/>
    </row>
    <row r="825" spans="1:9" x14ac:dyDescent="0.25">
      <c r="A825" s="3"/>
      <c r="B825" s="2"/>
      <c r="C825" s="2"/>
      <c r="D825" s="2"/>
      <c r="E825" s="2"/>
      <c r="F825" s="2"/>
      <c r="G825" s="2"/>
      <c r="H825" s="2"/>
      <c r="I825" s="2"/>
    </row>
    <row r="826" spans="1:9" x14ac:dyDescent="0.25">
      <c r="A826" s="3"/>
      <c r="B826" s="2"/>
      <c r="C826" s="2"/>
      <c r="D826" s="2"/>
      <c r="E826" s="2"/>
      <c r="F826" s="2"/>
      <c r="G826" s="2"/>
      <c r="H826" s="2"/>
      <c r="I826" s="2"/>
    </row>
    <row r="827" spans="1:9" x14ac:dyDescent="0.25">
      <c r="A827" s="3"/>
      <c r="B827" s="2"/>
      <c r="C827" s="2"/>
      <c r="D827" s="2"/>
      <c r="E827" s="2"/>
      <c r="F827" s="2"/>
      <c r="G827" s="2"/>
      <c r="H827" s="2"/>
      <c r="I827" s="2"/>
    </row>
    <row r="828" spans="1:9" x14ac:dyDescent="0.25">
      <c r="A828" s="3"/>
      <c r="B828" s="2"/>
      <c r="C828" s="2"/>
      <c r="D828" s="2"/>
      <c r="E828" s="2"/>
      <c r="F828" s="2"/>
      <c r="G828" s="2"/>
      <c r="H828" s="2"/>
      <c r="I828" s="2"/>
    </row>
    <row r="829" spans="1:9" x14ac:dyDescent="0.25">
      <c r="A829" s="3"/>
      <c r="B829" s="2"/>
      <c r="C829" s="2"/>
      <c r="D829" s="2"/>
      <c r="E829" s="2"/>
      <c r="F829" s="2"/>
      <c r="G829" s="2"/>
      <c r="H829" s="2"/>
      <c r="I829" s="2"/>
    </row>
    <row r="830" spans="1:9" x14ac:dyDescent="0.25">
      <c r="A830" s="3"/>
      <c r="B830" s="2"/>
      <c r="C830" s="2"/>
      <c r="D830" s="2"/>
      <c r="E830" s="2"/>
      <c r="F830" s="2"/>
      <c r="G830" s="2"/>
      <c r="H830" s="2"/>
      <c r="I830" s="2"/>
    </row>
    <row r="831" spans="1:9" x14ac:dyDescent="0.25">
      <c r="A831" s="3"/>
      <c r="B831" s="2"/>
      <c r="C831" s="2"/>
      <c r="D831" s="2"/>
      <c r="E831" s="2"/>
      <c r="F831" s="2"/>
      <c r="G831" s="2"/>
      <c r="H831" s="2"/>
      <c r="I831" s="2"/>
    </row>
    <row r="832" spans="1:9" x14ac:dyDescent="0.25">
      <c r="A832" s="3"/>
      <c r="B832" s="2"/>
      <c r="C832" s="2"/>
      <c r="D832" s="2"/>
      <c r="E832" s="2"/>
      <c r="F832" s="2"/>
      <c r="G832" s="2"/>
      <c r="H832" s="2"/>
      <c r="I832" s="2"/>
    </row>
    <row r="833" spans="1:9" x14ac:dyDescent="0.25">
      <c r="A833" s="3"/>
      <c r="B833" s="2"/>
      <c r="C833" s="2"/>
      <c r="D833" s="2"/>
      <c r="E833" s="2"/>
      <c r="F833" s="2"/>
      <c r="G833" s="2"/>
      <c r="H833" s="2"/>
      <c r="I833" s="2"/>
    </row>
    <row r="834" spans="1:9" x14ac:dyDescent="0.25">
      <c r="A834" s="3"/>
      <c r="B834" s="2"/>
      <c r="C834" s="2"/>
      <c r="D834" s="2"/>
      <c r="E834" s="2"/>
      <c r="F834" s="2"/>
      <c r="G834" s="2"/>
      <c r="H834" s="2"/>
      <c r="I834" s="2"/>
    </row>
    <row r="835" spans="1:9" x14ac:dyDescent="0.25">
      <c r="A835" s="3"/>
      <c r="B835" s="2"/>
      <c r="C835" s="2"/>
      <c r="D835" s="2"/>
      <c r="E835" s="2"/>
      <c r="F835" s="2"/>
      <c r="G835" s="2"/>
      <c r="H835" s="2"/>
      <c r="I835" s="2"/>
    </row>
    <row r="836" spans="1:9" x14ac:dyDescent="0.25">
      <c r="A836" s="3"/>
      <c r="B836" s="2"/>
      <c r="C836" s="2"/>
      <c r="D836" s="2"/>
      <c r="E836" s="2"/>
      <c r="F836" s="2"/>
      <c r="G836" s="2"/>
      <c r="H836" s="2"/>
      <c r="I836" s="2"/>
    </row>
    <row r="837" spans="1:9" x14ac:dyDescent="0.25">
      <c r="A837" s="3"/>
      <c r="B837" s="2"/>
      <c r="C837" s="2"/>
      <c r="D837" s="2"/>
      <c r="E837" s="2"/>
      <c r="F837" s="2"/>
      <c r="G837" s="2"/>
      <c r="H837" s="2"/>
      <c r="I837" s="2"/>
    </row>
    <row r="838" spans="1:9" x14ac:dyDescent="0.25">
      <c r="A838" s="3"/>
      <c r="B838" s="2"/>
      <c r="C838" s="2"/>
      <c r="D838" s="2"/>
      <c r="E838" s="2"/>
      <c r="F838" s="2"/>
      <c r="G838" s="2"/>
      <c r="H838" s="2"/>
      <c r="I838" s="2"/>
    </row>
    <row r="839" spans="1:9" x14ac:dyDescent="0.25">
      <c r="A839" s="3"/>
      <c r="B839" s="2"/>
      <c r="C839" s="2"/>
      <c r="D839" s="2"/>
      <c r="E839" s="2"/>
      <c r="F839" s="2"/>
      <c r="G839" s="2"/>
      <c r="H839" s="2"/>
      <c r="I839" s="2"/>
    </row>
    <row r="840" spans="1:9" x14ac:dyDescent="0.25">
      <c r="A840" s="3"/>
      <c r="B840" s="2"/>
      <c r="C840" s="2"/>
      <c r="D840" s="2"/>
      <c r="E840" s="2"/>
      <c r="F840" s="2"/>
      <c r="G840" s="2"/>
      <c r="H840" s="2"/>
      <c r="I840" s="2"/>
    </row>
    <row r="841" spans="1:9" x14ac:dyDescent="0.25">
      <c r="A841" s="3"/>
      <c r="B841" s="2"/>
      <c r="C841" s="2"/>
      <c r="D841" s="2"/>
      <c r="E841" s="2"/>
      <c r="F841" s="2"/>
      <c r="G841" s="2"/>
      <c r="H841" s="2"/>
      <c r="I841" s="2"/>
    </row>
    <row r="842" spans="1:9" x14ac:dyDescent="0.25">
      <c r="A842" s="3"/>
      <c r="B842" s="2"/>
      <c r="C842" s="2"/>
      <c r="D842" s="2"/>
      <c r="E842" s="2"/>
      <c r="F842" s="2"/>
      <c r="G842" s="2"/>
      <c r="H842" s="2"/>
      <c r="I842" s="2"/>
    </row>
    <row r="843" spans="1:9" x14ac:dyDescent="0.25">
      <c r="A843" s="3"/>
      <c r="B843" s="2"/>
      <c r="C843" s="2"/>
      <c r="D843" s="2"/>
      <c r="E843" s="2"/>
      <c r="F843" s="2"/>
      <c r="G843" s="2"/>
      <c r="H843" s="2"/>
      <c r="I843" s="2"/>
    </row>
    <row r="844" spans="1:9" x14ac:dyDescent="0.25">
      <c r="A844" s="3"/>
      <c r="B844" s="2"/>
      <c r="C844" s="2"/>
      <c r="D844" s="2"/>
      <c r="E844" s="2"/>
      <c r="F844" s="2"/>
      <c r="G844" s="2"/>
      <c r="H844" s="2"/>
      <c r="I844" s="2"/>
    </row>
    <row r="845" spans="1:9" x14ac:dyDescent="0.25">
      <c r="A845" s="3"/>
      <c r="B845" s="2"/>
      <c r="C845" s="2"/>
      <c r="D845" s="2"/>
      <c r="E845" s="2"/>
      <c r="F845" s="2"/>
      <c r="G845" s="2"/>
      <c r="H845" s="2"/>
      <c r="I845" s="2"/>
    </row>
    <row r="846" spans="1:9" x14ac:dyDescent="0.25">
      <c r="A846" s="3"/>
      <c r="B846" s="2"/>
      <c r="C846" s="2"/>
      <c r="D846" s="2"/>
      <c r="E846" s="2"/>
      <c r="F846" s="2"/>
      <c r="G846" s="2"/>
      <c r="H846" s="2"/>
      <c r="I846" s="2"/>
    </row>
    <row r="847" spans="1:9" x14ac:dyDescent="0.25">
      <c r="A847" s="3"/>
      <c r="B847" s="2"/>
      <c r="C847" s="2"/>
      <c r="D847" s="2"/>
      <c r="E847" s="2"/>
      <c r="F847" s="2"/>
      <c r="G847" s="2"/>
      <c r="H847" s="2"/>
      <c r="I847" s="2"/>
    </row>
    <row r="848" spans="1:9" x14ac:dyDescent="0.25">
      <c r="A848" s="3"/>
      <c r="B848" s="2"/>
      <c r="C848" s="2"/>
      <c r="D848" s="2"/>
      <c r="E848" s="2"/>
      <c r="F848" s="2"/>
      <c r="G848" s="2"/>
      <c r="H848" s="2"/>
      <c r="I848" s="2"/>
    </row>
    <row r="849" spans="1:9" x14ac:dyDescent="0.25">
      <c r="A849" s="3"/>
      <c r="B849" s="2"/>
      <c r="C849" s="2"/>
      <c r="D849" s="2"/>
      <c r="E849" s="2"/>
      <c r="F849" s="2"/>
      <c r="G849" s="2"/>
      <c r="H849" s="2"/>
      <c r="I849" s="2"/>
    </row>
    <row r="850" spans="1:9" x14ac:dyDescent="0.25">
      <c r="A850" s="3"/>
      <c r="B850" s="2"/>
      <c r="C850" s="2"/>
      <c r="D850" s="2"/>
      <c r="E850" s="2"/>
      <c r="F850" s="2"/>
      <c r="G850" s="2"/>
      <c r="H850" s="2"/>
      <c r="I850" s="2"/>
    </row>
    <row r="851" spans="1:9" x14ac:dyDescent="0.25">
      <c r="A851" s="3"/>
      <c r="B851" s="2"/>
      <c r="C851" s="2"/>
      <c r="D851" s="2"/>
      <c r="E851" s="2"/>
      <c r="F851" s="2"/>
      <c r="G851" s="2"/>
      <c r="H851" s="2"/>
      <c r="I851" s="2"/>
    </row>
    <row r="852" spans="1:9" x14ac:dyDescent="0.25">
      <c r="A852" s="3"/>
      <c r="B852" s="2"/>
      <c r="C852" s="2"/>
      <c r="D852" s="2"/>
      <c r="E852" s="2"/>
      <c r="F852" s="2"/>
      <c r="G852" s="2"/>
      <c r="H852" s="2"/>
      <c r="I852" s="2"/>
    </row>
    <row r="853" spans="1:9" x14ac:dyDescent="0.25">
      <c r="A853" s="3"/>
      <c r="B853" s="2"/>
      <c r="C853" s="2"/>
      <c r="D853" s="2"/>
      <c r="E853" s="2"/>
      <c r="F853" s="2"/>
      <c r="G853" s="2"/>
      <c r="H853" s="2"/>
      <c r="I853" s="2"/>
    </row>
    <row r="854" spans="1:9" x14ac:dyDescent="0.25">
      <c r="A854" s="3"/>
      <c r="B854" s="2"/>
      <c r="C854" s="2"/>
      <c r="D854" s="2"/>
      <c r="E854" s="2"/>
      <c r="F854" s="2"/>
      <c r="G854" s="2"/>
      <c r="H854" s="2"/>
      <c r="I854" s="2"/>
    </row>
    <row r="855" spans="1:9" x14ac:dyDescent="0.25">
      <c r="A855" s="3"/>
      <c r="B855" s="2"/>
      <c r="C855" s="2"/>
      <c r="D855" s="2"/>
      <c r="E855" s="2"/>
      <c r="F855" s="2"/>
      <c r="G855" s="2"/>
      <c r="H855" s="2"/>
      <c r="I855" s="2"/>
    </row>
    <row r="856" spans="1:9" x14ac:dyDescent="0.25">
      <c r="A856" s="3"/>
      <c r="B856" s="2"/>
      <c r="C856" s="2"/>
      <c r="D856" s="2"/>
      <c r="E856" s="2"/>
      <c r="F856" s="2"/>
      <c r="G856" s="2"/>
      <c r="H856" s="2"/>
      <c r="I856" s="2"/>
    </row>
    <row r="857" spans="1:9" x14ac:dyDescent="0.25">
      <c r="A857" s="3"/>
      <c r="B857" s="2"/>
      <c r="C857" s="2"/>
      <c r="D857" s="2"/>
      <c r="E857" s="2"/>
      <c r="F857" s="2"/>
      <c r="G857" s="2"/>
      <c r="H857" s="2"/>
      <c r="I857" s="2"/>
    </row>
    <row r="858" spans="1:9" x14ac:dyDescent="0.25">
      <c r="A858" s="3"/>
      <c r="B858" s="2"/>
      <c r="C858" s="2"/>
      <c r="D858" s="2"/>
      <c r="E858" s="2"/>
      <c r="F858" s="2"/>
      <c r="G858" s="2"/>
      <c r="H858" s="2"/>
      <c r="I858" s="2"/>
    </row>
    <row r="859" spans="1:9" x14ac:dyDescent="0.25">
      <c r="A859" s="3"/>
      <c r="B859" s="2"/>
      <c r="C859" s="2"/>
      <c r="D859" s="2"/>
      <c r="E859" s="2"/>
      <c r="F859" s="2"/>
      <c r="G859" s="2"/>
      <c r="H859" s="2"/>
      <c r="I859" s="2"/>
    </row>
    <row r="860" spans="1:9" x14ac:dyDescent="0.25">
      <c r="A860" s="3"/>
      <c r="B860" s="2"/>
      <c r="C860" s="2"/>
      <c r="D860" s="2"/>
      <c r="E860" s="2"/>
      <c r="F860" s="2"/>
      <c r="G860" s="2"/>
      <c r="H860" s="2"/>
      <c r="I860" s="2"/>
    </row>
    <row r="861" spans="1:9" x14ac:dyDescent="0.25">
      <c r="A861" s="3"/>
      <c r="B861" s="2"/>
      <c r="C861" s="2"/>
      <c r="D861" s="2"/>
      <c r="E861" s="2"/>
      <c r="F861" s="2"/>
      <c r="G861" s="2"/>
      <c r="H861" s="2"/>
      <c r="I861" s="2"/>
    </row>
    <row r="862" spans="1:9" x14ac:dyDescent="0.25">
      <c r="A862" s="3"/>
      <c r="B862" s="2"/>
      <c r="C862" s="2"/>
      <c r="D862" s="2"/>
      <c r="E862" s="2"/>
      <c r="F862" s="2"/>
      <c r="G862" s="2"/>
      <c r="H862" s="2"/>
      <c r="I862" s="2"/>
    </row>
    <row r="863" spans="1:9" x14ac:dyDescent="0.25">
      <c r="A863" s="3"/>
      <c r="B863" s="2"/>
      <c r="C863" s="2"/>
      <c r="D863" s="2"/>
      <c r="E863" s="2"/>
      <c r="F863" s="2"/>
      <c r="G863" s="2"/>
      <c r="H863" s="2"/>
      <c r="I863" s="2"/>
    </row>
    <row r="864" spans="1:9" x14ac:dyDescent="0.25">
      <c r="A864" s="3"/>
      <c r="B864" s="2"/>
      <c r="C864" s="2"/>
      <c r="D864" s="2"/>
      <c r="E864" s="2"/>
      <c r="F864" s="2"/>
      <c r="G864" s="2"/>
      <c r="H864" s="2"/>
      <c r="I864" s="2"/>
    </row>
    <row r="865" spans="1:9" x14ac:dyDescent="0.25">
      <c r="A865" s="3"/>
      <c r="B865" s="2"/>
      <c r="C865" s="2"/>
      <c r="D865" s="2"/>
      <c r="E865" s="2"/>
      <c r="F865" s="2"/>
      <c r="G865" s="2"/>
      <c r="H865" s="2"/>
      <c r="I865" s="2"/>
    </row>
    <row r="866" spans="1:9" x14ac:dyDescent="0.25">
      <c r="A866" s="3"/>
      <c r="B866" s="2"/>
      <c r="C866" s="2"/>
      <c r="D866" s="2"/>
      <c r="E866" s="2"/>
      <c r="F866" s="2"/>
      <c r="G866" s="2"/>
      <c r="H866" s="2"/>
      <c r="I866" s="2"/>
    </row>
    <row r="867" spans="1:9" x14ac:dyDescent="0.25">
      <c r="A867" s="3"/>
      <c r="B867" s="2"/>
      <c r="C867" s="2"/>
      <c r="D867" s="2"/>
      <c r="E867" s="2"/>
      <c r="F867" s="2"/>
      <c r="G867" s="2"/>
      <c r="H867" s="2"/>
      <c r="I867" s="2"/>
    </row>
    <row r="868" spans="1:9" x14ac:dyDescent="0.25">
      <c r="A868" s="3"/>
      <c r="B868" s="2"/>
      <c r="C868" s="2"/>
      <c r="D868" s="2"/>
      <c r="E868" s="2"/>
      <c r="F868" s="2"/>
      <c r="G868" s="2"/>
      <c r="H868" s="2"/>
      <c r="I868" s="2"/>
    </row>
    <row r="869" spans="1:9" x14ac:dyDescent="0.25">
      <c r="A869" s="3"/>
      <c r="B869" s="2"/>
      <c r="C869" s="2"/>
      <c r="D869" s="2"/>
      <c r="E869" s="2"/>
      <c r="F869" s="2"/>
      <c r="G869" s="2"/>
      <c r="H869" s="2"/>
      <c r="I869" s="2"/>
    </row>
    <row r="870" spans="1:9" x14ac:dyDescent="0.25">
      <c r="A870" s="3"/>
      <c r="B870" s="2"/>
      <c r="C870" s="2"/>
      <c r="D870" s="2"/>
      <c r="E870" s="2"/>
      <c r="F870" s="2"/>
      <c r="G870" s="2"/>
      <c r="H870" s="2"/>
      <c r="I870" s="2"/>
    </row>
    <row r="871" spans="1:9" x14ac:dyDescent="0.25">
      <c r="A871" s="3"/>
      <c r="B871" s="2"/>
      <c r="C871" s="2"/>
      <c r="D871" s="2"/>
      <c r="E871" s="2"/>
      <c r="F871" s="2"/>
      <c r="G871" s="2"/>
      <c r="H871" s="2"/>
      <c r="I871" s="2"/>
    </row>
    <row r="872" spans="1:9" x14ac:dyDescent="0.25">
      <c r="A872" s="3"/>
      <c r="B872" s="2"/>
      <c r="C872" s="2"/>
      <c r="D872" s="2"/>
      <c r="E872" s="2"/>
      <c r="F872" s="2"/>
      <c r="G872" s="2"/>
      <c r="H872" s="2"/>
      <c r="I872" s="2"/>
    </row>
    <row r="873" spans="1:9" x14ac:dyDescent="0.25">
      <c r="A873" s="3"/>
      <c r="B873" s="2"/>
      <c r="C873" s="2"/>
      <c r="D873" s="2"/>
      <c r="E873" s="2"/>
      <c r="F873" s="2"/>
      <c r="G873" s="2"/>
      <c r="H873" s="2"/>
      <c r="I873" s="2"/>
    </row>
    <row r="874" spans="1:9" x14ac:dyDescent="0.25">
      <c r="A874" s="3"/>
      <c r="B874" s="2"/>
      <c r="C874" s="2"/>
      <c r="D874" s="2"/>
      <c r="E874" s="2"/>
      <c r="F874" s="2"/>
      <c r="G874" s="2"/>
      <c r="H874" s="2"/>
      <c r="I874" s="2"/>
    </row>
    <row r="875" spans="1:9" x14ac:dyDescent="0.25">
      <c r="A875" s="3"/>
      <c r="B875" s="2"/>
      <c r="C875" s="2"/>
      <c r="D875" s="2"/>
      <c r="E875" s="2"/>
      <c r="F875" s="2"/>
      <c r="G875" s="2"/>
      <c r="H875" s="2"/>
      <c r="I875" s="2"/>
    </row>
    <row r="876" spans="1:9" x14ac:dyDescent="0.25">
      <c r="A876" s="3"/>
      <c r="B876" s="2"/>
      <c r="C876" s="2"/>
      <c r="D876" s="2"/>
      <c r="E876" s="2"/>
      <c r="F876" s="2"/>
      <c r="G876" s="2"/>
      <c r="H876" s="2"/>
      <c r="I876" s="2"/>
    </row>
    <row r="877" spans="1:9" x14ac:dyDescent="0.25">
      <c r="A877" s="3"/>
      <c r="B877" s="2"/>
      <c r="C877" s="2"/>
      <c r="D877" s="2"/>
      <c r="E877" s="2"/>
      <c r="F877" s="2"/>
      <c r="G877" s="2"/>
      <c r="H877" s="2"/>
      <c r="I877" s="2"/>
    </row>
    <row r="878" spans="1:9" x14ac:dyDescent="0.25">
      <c r="A878" s="3"/>
      <c r="B878" s="2"/>
      <c r="C878" s="2"/>
      <c r="D878" s="2"/>
      <c r="E878" s="2"/>
      <c r="F878" s="2"/>
      <c r="G878" s="2"/>
      <c r="H878" s="2"/>
      <c r="I878" s="2"/>
    </row>
    <row r="879" spans="1:9" x14ac:dyDescent="0.25">
      <c r="A879" s="3"/>
      <c r="B879" s="2"/>
      <c r="C879" s="2"/>
      <c r="D879" s="2"/>
      <c r="E879" s="2"/>
      <c r="F879" s="2"/>
      <c r="G879" s="2"/>
      <c r="H879" s="2"/>
      <c r="I879" s="2"/>
    </row>
    <row r="880" spans="1:9" x14ac:dyDescent="0.25">
      <c r="A880" s="3"/>
      <c r="B880" s="2"/>
      <c r="C880" s="2"/>
      <c r="D880" s="2"/>
      <c r="E880" s="2"/>
      <c r="F880" s="2"/>
      <c r="G880" s="2"/>
      <c r="H880" s="2"/>
      <c r="I880" s="2"/>
    </row>
    <row r="881" spans="1:9" x14ac:dyDescent="0.25">
      <c r="A881" s="3"/>
      <c r="B881" s="2"/>
      <c r="C881" s="2"/>
      <c r="D881" s="2"/>
      <c r="E881" s="2"/>
      <c r="F881" s="2"/>
      <c r="G881" s="2"/>
      <c r="H881" s="2"/>
      <c r="I881" s="2"/>
    </row>
    <row r="882" spans="1:9" x14ac:dyDescent="0.25">
      <c r="A882" s="3"/>
      <c r="B882" s="2"/>
      <c r="C882" s="2"/>
      <c r="D882" s="2"/>
      <c r="E882" s="2"/>
      <c r="F882" s="2"/>
      <c r="G882" s="2"/>
      <c r="H882" s="2"/>
      <c r="I882" s="2"/>
    </row>
    <row r="883" spans="1:9" x14ac:dyDescent="0.25">
      <c r="A883" s="3"/>
      <c r="B883" s="2"/>
      <c r="C883" s="2"/>
      <c r="D883" s="2"/>
      <c r="E883" s="2"/>
      <c r="F883" s="2"/>
      <c r="G883" s="2"/>
      <c r="H883" s="2"/>
      <c r="I883" s="2"/>
    </row>
    <row r="884" spans="1:9" x14ac:dyDescent="0.25">
      <c r="A884" s="3"/>
      <c r="B884" s="2"/>
      <c r="C884" s="2"/>
      <c r="D884" s="2"/>
      <c r="E884" s="2"/>
      <c r="F884" s="2"/>
      <c r="G884" s="2"/>
      <c r="H884" s="2"/>
      <c r="I884" s="2"/>
    </row>
    <row r="885" spans="1:9" x14ac:dyDescent="0.25">
      <c r="A885" s="3"/>
      <c r="B885" s="2"/>
      <c r="C885" s="2"/>
      <c r="D885" s="2"/>
      <c r="E885" s="2"/>
      <c r="F885" s="2"/>
      <c r="G885" s="2"/>
      <c r="H885" s="2"/>
      <c r="I885" s="2"/>
    </row>
    <row r="886" spans="1:9" x14ac:dyDescent="0.25">
      <c r="A886" s="3"/>
      <c r="B886" s="2"/>
      <c r="C886" s="2"/>
      <c r="D886" s="2"/>
      <c r="E886" s="2"/>
      <c r="F886" s="2"/>
      <c r="G886" s="2"/>
      <c r="H886" s="2"/>
      <c r="I886" s="2"/>
    </row>
    <row r="887" spans="1:9" x14ac:dyDescent="0.25">
      <c r="A887" s="3"/>
      <c r="B887" s="2"/>
      <c r="C887" s="2"/>
      <c r="D887" s="2"/>
      <c r="E887" s="2"/>
      <c r="F887" s="2"/>
      <c r="G887" s="2"/>
      <c r="H887" s="2"/>
      <c r="I887" s="2"/>
    </row>
    <row r="888" spans="1:9" x14ac:dyDescent="0.25">
      <c r="A888" s="3"/>
      <c r="B888" s="2"/>
      <c r="C888" s="2"/>
      <c r="D888" s="2"/>
      <c r="E888" s="2"/>
      <c r="F888" s="2"/>
      <c r="G888" s="2"/>
      <c r="H888" s="2"/>
      <c r="I888" s="2"/>
    </row>
    <row r="889" spans="1:9" x14ac:dyDescent="0.25">
      <c r="A889" s="3"/>
      <c r="B889" s="2"/>
      <c r="C889" s="2"/>
      <c r="D889" s="2"/>
      <c r="E889" s="2"/>
      <c r="F889" s="2"/>
      <c r="G889" s="2"/>
      <c r="H889" s="2"/>
      <c r="I889" s="2"/>
    </row>
    <row r="890" spans="1:9" x14ac:dyDescent="0.25">
      <c r="A890" s="3"/>
      <c r="B890" s="2"/>
      <c r="C890" s="2"/>
      <c r="D890" s="2"/>
      <c r="E890" s="2"/>
      <c r="F890" s="2"/>
      <c r="G890" s="2"/>
      <c r="H890" s="2"/>
      <c r="I890" s="2"/>
    </row>
    <row r="891" spans="1:9" x14ac:dyDescent="0.25">
      <c r="A891" s="3"/>
      <c r="B891" s="2"/>
      <c r="C891" s="2"/>
      <c r="D891" s="2"/>
      <c r="E891" s="2"/>
      <c r="F891" s="2"/>
      <c r="G891" s="2"/>
      <c r="H891" s="2"/>
      <c r="I891" s="2"/>
    </row>
    <row r="892" spans="1:9" x14ac:dyDescent="0.25">
      <c r="A892" s="3"/>
      <c r="B892" s="2"/>
      <c r="C892" s="2"/>
      <c r="D892" s="2"/>
      <c r="E892" s="2"/>
      <c r="F892" s="2"/>
      <c r="G892" s="2"/>
      <c r="H892" s="2"/>
      <c r="I892" s="2"/>
    </row>
    <row r="893" spans="1:9" x14ac:dyDescent="0.25">
      <c r="A893" s="3"/>
      <c r="B893" s="2"/>
      <c r="C893" s="2"/>
      <c r="D893" s="2"/>
      <c r="E893" s="2"/>
      <c r="F893" s="2"/>
      <c r="G893" s="2"/>
      <c r="H893" s="2"/>
      <c r="I893" s="2"/>
    </row>
    <row r="894" spans="1:9" x14ac:dyDescent="0.25">
      <c r="A894" s="3"/>
      <c r="B894" s="2"/>
      <c r="C894" s="2"/>
      <c r="D894" s="2"/>
      <c r="E894" s="2"/>
      <c r="F894" s="2"/>
      <c r="G894" s="2"/>
      <c r="H894" s="2"/>
      <c r="I894" s="2"/>
    </row>
    <row r="895" spans="1:9" x14ac:dyDescent="0.25">
      <c r="A895" s="3"/>
      <c r="B895" s="2"/>
      <c r="C895" s="2"/>
      <c r="D895" s="2"/>
      <c r="E895" s="2"/>
      <c r="F895" s="2"/>
      <c r="G895" s="2"/>
      <c r="H895" s="2"/>
      <c r="I895" s="2"/>
    </row>
    <row r="896" spans="1:9" x14ac:dyDescent="0.25">
      <c r="A896" s="3"/>
      <c r="B896" s="2"/>
      <c r="C896" s="2"/>
      <c r="D896" s="2"/>
      <c r="E896" s="2"/>
      <c r="F896" s="2"/>
      <c r="G896" s="2"/>
      <c r="H896" s="2"/>
      <c r="I896" s="2"/>
    </row>
    <row r="897" spans="1:9" x14ac:dyDescent="0.25">
      <c r="A897" s="3"/>
      <c r="B897" s="2"/>
      <c r="C897" s="2"/>
      <c r="D897" s="2"/>
      <c r="E897" s="2"/>
      <c r="F897" s="2"/>
      <c r="G897" s="2"/>
      <c r="H897" s="2"/>
      <c r="I897" s="2"/>
    </row>
    <row r="898" spans="1:9" x14ac:dyDescent="0.25">
      <c r="A898" s="3"/>
      <c r="B898" s="2"/>
      <c r="C898" s="2"/>
      <c r="D898" s="2"/>
      <c r="E898" s="2"/>
      <c r="F898" s="2"/>
      <c r="G898" s="2"/>
      <c r="H898" s="2"/>
      <c r="I898" s="2"/>
    </row>
    <row r="899" spans="1:9" x14ac:dyDescent="0.25">
      <c r="A899" s="3"/>
      <c r="B899" s="2"/>
      <c r="C899" s="2"/>
      <c r="D899" s="2"/>
      <c r="E899" s="2"/>
      <c r="F899" s="2"/>
      <c r="G899" s="2"/>
      <c r="H899" s="2"/>
      <c r="I899" s="2"/>
    </row>
    <row r="900" spans="1:9" x14ac:dyDescent="0.25">
      <c r="A900" s="3"/>
      <c r="B900" s="2"/>
      <c r="C900" s="2"/>
      <c r="D900" s="2"/>
      <c r="E900" s="2"/>
      <c r="F900" s="2"/>
      <c r="G900" s="2"/>
      <c r="H900" s="2"/>
      <c r="I900" s="2"/>
    </row>
    <row r="901" spans="1:9" x14ac:dyDescent="0.25">
      <c r="A901" s="3"/>
      <c r="B901" s="2"/>
      <c r="C901" s="2"/>
      <c r="D901" s="2"/>
      <c r="E901" s="2"/>
      <c r="F901" s="2"/>
      <c r="G901" s="2"/>
      <c r="H901" s="2"/>
      <c r="I901" s="2"/>
    </row>
    <row r="902" spans="1:9" x14ac:dyDescent="0.25">
      <c r="A902" s="3"/>
      <c r="B902" s="2"/>
      <c r="C902" s="2"/>
      <c r="D902" s="2"/>
      <c r="E902" s="2"/>
      <c r="F902" s="2"/>
      <c r="G902" s="2"/>
      <c r="H902" s="2"/>
      <c r="I902" s="2"/>
    </row>
    <row r="903" spans="1:9" x14ac:dyDescent="0.25">
      <c r="A903" s="3"/>
      <c r="B903" s="2"/>
      <c r="C903" s="2"/>
      <c r="D903" s="2"/>
      <c r="E903" s="2"/>
      <c r="F903" s="2"/>
      <c r="G903" s="2"/>
      <c r="H903" s="2"/>
      <c r="I903" s="2"/>
    </row>
    <row r="904" spans="1:9" x14ac:dyDescent="0.25">
      <c r="A904" s="3"/>
      <c r="B904" s="2"/>
      <c r="C904" s="2"/>
      <c r="D904" s="2"/>
      <c r="E904" s="2"/>
      <c r="F904" s="2"/>
      <c r="G904" s="2"/>
      <c r="H904" s="2"/>
      <c r="I904" s="2"/>
    </row>
    <row r="905" spans="1:9" x14ac:dyDescent="0.25">
      <c r="A905" s="3"/>
      <c r="B905" s="2"/>
      <c r="C905" s="2"/>
      <c r="D905" s="2"/>
      <c r="E905" s="2"/>
      <c r="F905" s="2"/>
      <c r="G905" s="2"/>
      <c r="H905" s="2"/>
      <c r="I905" s="2"/>
    </row>
    <row r="906" spans="1:9" x14ac:dyDescent="0.25">
      <c r="A906" s="3"/>
      <c r="B906" s="2"/>
      <c r="C906" s="2"/>
      <c r="D906" s="2"/>
      <c r="E906" s="2"/>
      <c r="F906" s="2"/>
      <c r="G906" s="2"/>
      <c r="H906" s="2"/>
      <c r="I906" s="2"/>
    </row>
    <row r="907" spans="1:9" x14ac:dyDescent="0.25">
      <c r="A907" s="3"/>
      <c r="B907" s="2"/>
      <c r="C907" s="2"/>
      <c r="D907" s="2"/>
      <c r="E907" s="2"/>
      <c r="F907" s="2"/>
      <c r="G907" s="2"/>
      <c r="H907" s="2"/>
      <c r="I907" s="2"/>
    </row>
    <row r="908" spans="1:9" x14ac:dyDescent="0.25">
      <c r="A908" s="3"/>
      <c r="B908" s="2"/>
      <c r="C908" s="2"/>
      <c r="D908" s="2"/>
      <c r="E908" s="2"/>
      <c r="F908" s="2"/>
      <c r="G908" s="2"/>
      <c r="H908" s="2"/>
      <c r="I908" s="2"/>
    </row>
    <row r="909" spans="1:9" x14ac:dyDescent="0.25">
      <c r="A909" s="3"/>
      <c r="B909" s="2"/>
      <c r="C909" s="2"/>
      <c r="D909" s="2"/>
      <c r="E909" s="2"/>
      <c r="F909" s="2"/>
      <c r="G909" s="2"/>
      <c r="H909" s="2"/>
      <c r="I909" s="2"/>
    </row>
    <row r="910" spans="1:9" x14ac:dyDescent="0.25">
      <c r="A910" s="3"/>
      <c r="B910" s="2"/>
      <c r="C910" s="2"/>
      <c r="D910" s="2"/>
      <c r="E910" s="2"/>
      <c r="F910" s="2"/>
      <c r="G910" s="2"/>
      <c r="H910" s="2"/>
      <c r="I910" s="2"/>
    </row>
    <row r="911" spans="1:9" x14ac:dyDescent="0.25">
      <c r="A911" s="3"/>
      <c r="B911" s="2"/>
      <c r="C911" s="2"/>
      <c r="D911" s="2"/>
      <c r="E911" s="2"/>
      <c r="F911" s="2"/>
      <c r="G911" s="2"/>
      <c r="H911" s="2"/>
      <c r="I911" s="2"/>
    </row>
    <row r="912" spans="1:9" x14ac:dyDescent="0.25">
      <c r="A912" s="3"/>
      <c r="B912" s="2"/>
      <c r="C912" s="2"/>
      <c r="D912" s="2"/>
      <c r="E912" s="2"/>
      <c r="F912" s="2"/>
      <c r="G912" s="2"/>
      <c r="H912" s="2"/>
      <c r="I912" s="2"/>
    </row>
    <row r="913" spans="1:9" x14ac:dyDescent="0.25">
      <c r="A913" s="3"/>
      <c r="B913" s="2"/>
      <c r="C913" s="2"/>
      <c r="D913" s="2"/>
      <c r="E913" s="2"/>
      <c r="F913" s="2"/>
      <c r="G913" s="2"/>
      <c r="H913" s="2"/>
      <c r="I913" s="2"/>
    </row>
    <row r="914" spans="1:9" x14ac:dyDescent="0.25">
      <c r="A914" s="3"/>
      <c r="B914" s="2"/>
      <c r="C914" s="2"/>
      <c r="D914" s="2"/>
      <c r="E914" s="2"/>
      <c r="F914" s="2"/>
      <c r="G914" s="2"/>
      <c r="H914" s="2"/>
      <c r="I914" s="2"/>
    </row>
    <row r="915" spans="1:9" x14ac:dyDescent="0.25">
      <c r="A915" s="3"/>
      <c r="B915" s="2"/>
      <c r="C915" s="2"/>
      <c r="D915" s="2"/>
      <c r="E915" s="2"/>
      <c r="F915" s="2"/>
      <c r="G915" s="2"/>
      <c r="H915" s="2"/>
      <c r="I915" s="2"/>
    </row>
    <row r="916" spans="1:9" x14ac:dyDescent="0.25">
      <c r="A916" s="3"/>
      <c r="B916" s="2"/>
      <c r="C916" s="2"/>
      <c r="D916" s="2"/>
      <c r="E916" s="2"/>
      <c r="F916" s="2"/>
      <c r="G916" s="2"/>
      <c r="H916" s="2"/>
      <c r="I916" s="2"/>
    </row>
    <row r="917" spans="1:9" x14ac:dyDescent="0.25">
      <c r="A917" s="3"/>
      <c r="B917" s="2"/>
      <c r="C917" s="2"/>
      <c r="D917" s="2"/>
      <c r="E917" s="2"/>
      <c r="F917" s="2"/>
      <c r="G917" s="2"/>
      <c r="H917" s="2"/>
      <c r="I917" s="2"/>
    </row>
    <row r="918" spans="1:9" x14ac:dyDescent="0.25">
      <c r="A918" s="3"/>
      <c r="B918" s="2"/>
      <c r="C918" s="2"/>
      <c r="D918" s="2"/>
      <c r="E918" s="2"/>
      <c r="F918" s="2"/>
      <c r="G918" s="2"/>
      <c r="H918" s="2"/>
      <c r="I918" s="2"/>
    </row>
    <row r="919" spans="1:9" x14ac:dyDescent="0.25">
      <c r="A919" s="3"/>
      <c r="B919" s="2"/>
      <c r="C919" s="2"/>
      <c r="D919" s="2"/>
      <c r="E919" s="2"/>
      <c r="F919" s="2"/>
      <c r="G919" s="2"/>
      <c r="H919" s="2"/>
      <c r="I919" s="2"/>
    </row>
    <row r="920" spans="1:9" x14ac:dyDescent="0.25">
      <c r="A920" s="3"/>
      <c r="B920" s="2"/>
      <c r="C920" s="2"/>
      <c r="D920" s="2"/>
      <c r="E920" s="2"/>
      <c r="F920" s="2"/>
      <c r="G920" s="2"/>
      <c r="H920" s="2"/>
      <c r="I920" s="2"/>
    </row>
    <row r="921" spans="1:9" x14ac:dyDescent="0.25">
      <c r="A921" s="3"/>
      <c r="B921" s="2"/>
      <c r="C921" s="2"/>
      <c r="D921" s="2"/>
      <c r="E921" s="2"/>
      <c r="F921" s="2"/>
      <c r="G921" s="2"/>
      <c r="H921" s="2"/>
      <c r="I921" s="2"/>
    </row>
    <row r="922" spans="1:9" x14ac:dyDescent="0.25">
      <c r="A922" s="3"/>
      <c r="B922" s="2"/>
      <c r="C922" s="2"/>
      <c r="D922" s="2"/>
      <c r="E922" s="2"/>
      <c r="F922" s="2"/>
      <c r="G922" s="2"/>
      <c r="H922" s="2"/>
      <c r="I922" s="2"/>
    </row>
    <row r="923" spans="1:9" x14ac:dyDescent="0.25">
      <c r="A923" s="3"/>
      <c r="B923" s="2"/>
      <c r="C923" s="2"/>
      <c r="D923" s="2"/>
      <c r="E923" s="2"/>
      <c r="F923" s="2"/>
      <c r="G923" s="2"/>
      <c r="H923" s="2"/>
      <c r="I923" s="2"/>
    </row>
    <row r="924" spans="1:9" x14ac:dyDescent="0.25">
      <c r="A924" s="3"/>
      <c r="B924" s="2"/>
      <c r="C924" s="2"/>
      <c r="D924" s="2"/>
      <c r="E924" s="2"/>
      <c r="F924" s="2"/>
      <c r="G924" s="2"/>
      <c r="H924" s="2"/>
      <c r="I924" s="2"/>
    </row>
    <row r="925" spans="1:9" x14ac:dyDescent="0.25">
      <c r="A925" s="3"/>
      <c r="B925" s="2"/>
      <c r="C925" s="2"/>
      <c r="D925" s="2"/>
      <c r="E925" s="2"/>
      <c r="F925" s="2"/>
      <c r="G925" s="2"/>
      <c r="H925" s="2"/>
      <c r="I925" s="2"/>
    </row>
    <row r="926" spans="1:9" x14ac:dyDescent="0.25">
      <c r="A926" s="3"/>
      <c r="B926" s="2"/>
      <c r="C926" s="2"/>
      <c r="D926" s="2"/>
      <c r="E926" s="2"/>
      <c r="F926" s="2"/>
      <c r="G926" s="2"/>
      <c r="H926" s="2"/>
      <c r="I926" s="2"/>
    </row>
    <row r="927" spans="1:9" x14ac:dyDescent="0.25">
      <c r="A927" s="3"/>
      <c r="B927" s="2"/>
      <c r="C927" s="2"/>
      <c r="D927" s="2"/>
      <c r="E927" s="2"/>
      <c r="F927" s="2"/>
      <c r="G927" s="2"/>
      <c r="H927" s="2"/>
      <c r="I927" s="2"/>
    </row>
    <row r="928" spans="1:9" x14ac:dyDescent="0.25">
      <c r="A928" s="3"/>
      <c r="B928" s="2"/>
      <c r="C928" s="2"/>
      <c r="D928" s="2"/>
      <c r="E928" s="2"/>
      <c r="F928" s="2"/>
      <c r="G928" s="2"/>
      <c r="H928" s="2"/>
      <c r="I928" s="2"/>
    </row>
    <row r="929" spans="1:9" x14ac:dyDescent="0.25">
      <c r="A929" s="3"/>
      <c r="B929" s="2"/>
      <c r="C929" s="2"/>
      <c r="D929" s="2"/>
      <c r="E929" s="2"/>
      <c r="F929" s="2"/>
      <c r="G929" s="2"/>
      <c r="H929" s="2"/>
      <c r="I929" s="2"/>
    </row>
    <row r="930" spans="1:9" x14ac:dyDescent="0.25">
      <c r="A930" s="3"/>
      <c r="B930" s="2"/>
      <c r="C930" s="2"/>
      <c r="D930" s="2"/>
      <c r="E930" s="2"/>
      <c r="F930" s="2"/>
      <c r="G930" s="2"/>
      <c r="H930" s="2"/>
      <c r="I930" s="2"/>
    </row>
    <row r="931" spans="1:9" x14ac:dyDescent="0.25">
      <c r="A931" s="3"/>
      <c r="B931" s="2"/>
      <c r="C931" s="2"/>
      <c r="D931" s="2"/>
      <c r="E931" s="2"/>
      <c r="F931" s="2"/>
      <c r="G931" s="2"/>
      <c r="H931" s="2"/>
      <c r="I931" s="2"/>
    </row>
    <row r="932" spans="1:9" x14ac:dyDescent="0.25">
      <c r="A932" s="3"/>
      <c r="B932" s="2"/>
      <c r="C932" s="2"/>
      <c r="D932" s="2"/>
      <c r="E932" s="2"/>
      <c r="F932" s="2"/>
      <c r="G932" s="2"/>
      <c r="H932" s="2"/>
      <c r="I932" s="2"/>
    </row>
    <row r="933" spans="1:9" x14ac:dyDescent="0.25">
      <c r="A933" s="3"/>
      <c r="B933" s="2"/>
      <c r="C933" s="2"/>
      <c r="D933" s="2"/>
      <c r="E933" s="2"/>
      <c r="F933" s="2"/>
      <c r="G933" s="2"/>
      <c r="H933" s="2"/>
      <c r="I933" s="2"/>
    </row>
    <row r="934" spans="1:9" x14ac:dyDescent="0.25">
      <c r="A934" s="3"/>
      <c r="B934" s="2"/>
      <c r="C934" s="2"/>
      <c r="D934" s="2"/>
      <c r="E934" s="2"/>
      <c r="F934" s="2"/>
      <c r="G934" s="2"/>
      <c r="H934" s="2"/>
      <c r="I934" s="2"/>
    </row>
    <row r="935" spans="1:9" x14ac:dyDescent="0.25">
      <c r="A935" s="3"/>
      <c r="B935" s="2"/>
      <c r="C935" s="2"/>
      <c r="D935" s="2"/>
      <c r="E935" s="2"/>
      <c r="F935" s="2"/>
      <c r="G935" s="2"/>
      <c r="H935" s="2"/>
      <c r="I935" s="2"/>
    </row>
    <row r="936" spans="1:9" x14ac:dyDescent="0.25">
      <c r="A936" s="3"/>
      <c r="B936" s="2"/>
      <c r="C936" s="2"/>
      <c r="D936" s="2"/>
      <c r="E936" s="2"/>
      <c r="F936" s="2"/>
      <c r="G936" s="2"/>
      <c r="H936" s="2"/>
      <c r="I936" s="2"/>
    </row>
    <row r="937" spans="1:9" x14ac:dyDescent="0.25">
      <c r="A937" s="3"/>
      <c r="B937" s="2"/>
      <c r="C937" s="2"/>
      <c r="D937" s="2"/>
      <c r="E937" s="2"/>
      <c r="F937" s="2"/>
      <c r="G937" s="2"/>
      <c r="H937" s="2"/>
      <c r="I937" s="2"/>
    </row>
    <row r="938" spans="1:9" x14ac:dyDescent="0.25">
      <c r="A938" s="3"/>
      <c r="B938" s="2"/>
      <c r="C938" s="2"/>
      <c r="D938" s="2"/>
      <c r="E938" s="2"/>
      <c r="F938" s="2"/>
      <c r="G938" s="2"/>
      <c r="H938" s="2"/>
      <c r="I938" s="2"/>
    </row>
    <row r="939" spans="1:9" x14ac:dyDescent="0.25">
      <c r="A939" s="3"/>
      <c r="B939" s="2"/>
      <c r="C939" s="2"/>
      <c r="D939" s="2"/>
      <c r="E939" s="2"/>
      <c r="F939" s="2"/>
      <c r="G939" s="2"/>
      <c r="H939" s="2"/>
      <c r="I939" s="2"/>
    </row>
    <row r="940" spans="1:9" x14ac:dyDescent="0.25">
      <c r="A940" s="3"/>
      <c r="B940" s="2"/>
      <c r="C940" s="2"/>
      <c r="D940" s="2"/>
      <c r="E940" s="2"/>
      <c r="F940" s="2"/>
      <c r="G940" s="2"/>
      <c r="H940" s="2"/>
      <c r="I940" s="2"/>
    </row>
    <row r="941" spans="1:9" x14ac:dyDescent="0.25">
      <c r="A941" s="3"/>
      <c r="B941" s="2"/>
      <c r="C941" s="2"/>
      <c r="D941" s="2"/>
      <c r="E941" s="2"/>
      <c r="F941" s="2"/>
      <c r="G941" s="2"/>
      <c r="H941" s="2"/>
      <c r="I941" s="2"/>
    </row>
    <row r="942" spans="1:9" x14ac:dyDescent="0.25">
      <c r="A942" s="3"/>
      <c r="B942" s="2"/>
      <c r="C942" s="2"/>
      <c r="D942" s="2"/>
      <c r="E942" s="2"/>
      <c r="F942" s="2"/>
      <c r="G942" s="2"/>
      <c r="H942" s="2"/>
      <c r="I942" s="2"/>
    </row>
    <row r="943" spans="1:9" x14ac:dyDescent="0.25">
      <c r="A943" s="3"/>
      <c r="B943" s="2"/>
      <c r="C943" s="2"/>
      <c r="D943" s="2"/>
      <c r="E943" s="2"/>
      <c r="F943" s="2"/>
      <c r="G943" s="2"/>
      <c r="H943" s="2"/>
      <c r="I943" s="2"/>
    </row>
    <row r="944" spans="1:9" x14ac:dyDescent="0.25">
      <c r="A944" s="3"/>
      <c r="B944" s="2"/>
      <c r="C944" s="2"/>
      <c r="D944" s="2"/>
      <c r="E944" s="2"/>
      <c r="F944" s="2"/>
      <c r="G944" s="2"/>
      <c r="H944" s="2"/>
      <c r="I944" s="2"/>
    </row>
    <row r="945" spans="1:9" x14ac:dyDescent="0.25">
      <c r="A945" s="3"/>
      <c r="B945" s="2"/>
      <c r="C945" s="2"/>
      <c r="D945" s="2"/>
      <c r="E945" s="2"/>
      <c r="F945" s="2"/>
      <c r="G945" s="2"/>
      <c r="H945" s="2"/>
      <c r="I945" s="2"/>
    </row>
    <row r="946" spans="1:9" x14ac:dyDescent="0.25">
      <c r="A946" s="3"/>
      <c r="B946" s="2"/>
      <c r="C946" s="2"/>
      <c r="D946" s="2"/>
      <c r="E946" s="2"/>
      <c r="F946" s="2"/>
      <c r="G946" s="2"/>
      <c r="H946" s="2"/>
      <c r="I946" s="2"/>
    </row>
    <row r="947" spans="1:9" x14ac:dyDescent="0.25">
      <c r="A947" s="3"/>
      <c r="B947" s="2"/>
      <c r="C947" s="2"/>
      <c r="D947" s="2"/>
      <c r="E947" s="2"/>
      <c r="F947" s="2"/>
      <c r="G947" s="2"/>
      <c r="H947" s="2"/>
      <c r="I947" s="2"/>
    </row>
    <row r="948" spans="1:9" x14ac:dyDescent="0.25">
      <c r="A948" s="3"/>
      <c r="B948" s="2"/>
      <c r="C948" s="2"/>
      <c r="D948" s="2"/>
      <c r="E948" s="2"/>
      <c r="F948" s="2"/>
      <c r="G948" s="2"/>
      <c r="H948" s="2"/>
      <c r="I948" s="2"/>
    </row>
    <row r="949" spans="1:9" x14ac:dyDescent="0.25">
      <c r="A949" s="3"/>
      <c r="B949" s="2"/>
      <c r="C949" s="2"/>
      <c r="D949" s="2"/>
      <c r="E949" s="2"/>
      <c r="F949" s="2"/>
      <c r="G949" s="2"/>
      <c r="H949" s="2"/>
      <c r="I949" s="2"/>
    </row>
    <row r="950" spans="1:9" x14ac:dyDescent="0.25">
      <c r="A950" s="3"/>
      <c r="B950" s="2"/>
      <c r="C950" s="2"/>
      <c r="D950" s="2"/>
      <c r="E950" s="2"/>
      <c r="F950" s="2"/>
      <c r="G950" s="2"/>
      <c r="H950" s="2"/>
      <c r="I950" s="2"/>
    </row>
    <row r="951" spans="1:9" x14ac:dyDescent="0.25">
      <c r="A951" s="3"/>
      <c r="B951" s="2"/>
      <c r="C951" s="2"/>
      <c r="D951" s="2"/>
      <c r="E951" s="2"/>
      <c r="F951" s="2"/>
      <c r="G951" s="2"/>
      <c r="H951" s="2"/>
      <c r="I951" s="2"/>
    </row>
    <row r="952" spans="1:9" x14ac:dyDescent="0.25">
      <c r="A952" s="3"/>
      <c r="B952" s="2"/>
      <c r="C952" s="2"/>
      <c r="D952" s="2"/>
      <c r="E952" s="2"/>
      <c r="F952" s="2"/>
      <c r="G952" s="2"/>
      <c r="H952" s="2"/>
      <c r="I952" s="2"/>
    </row>
    <row r="953" spans="1:9" x14ac:dyDescent="0.25">
      <c r="A953" s="3"/>
      <c r="B953" s="2"/>
      <c r="C953" s="2"/>
      <c r="D953" s="2"/>
      <c r="E953" s="2"/>
      <c r="F953" s="2"/>
      <c r="G953" s="2"/>
      <c r="H953" s="2"/>
      <c r="I953" s="2"/>
    </row>
    <row r="954" spans="1:9" x14ac:dyDescent="0.25">
      <c r="A954" s="3"/>
      <c r="B954" s="2"/>
      <c r="C954" s="2"/>
      <c r="D954" s="2"/>
      <c r="E954" s="2"/>
      <c r="F954" s="2"/>
      <c r="G954" s="2"/>
      <c r="H954" s="2"/>
      <c r="I954" s="2"/>
    </row>
    <row r="955" spans="1:9" x14ac:dyDescent="0.25">
      <c r="A955" s="3"/>
      <c r="B955" s="2"/>
      <c r="C955" s="2"/>
      <c r="D955" s="2"/>
      <c r="E955" s="2"/>
      <c r="F955" s="2"/>
      <c r="G955" s="2"/>
      <c r="H955" s="2"/>
      <c r="I955" s="2"/>
    </row>
    <row r="956" spans="1:9" x14ac:dyDescent="0.25">
      <c r="A956" s="3"/>
      <c r="B956" s="2"/>
      <c r="C956" s="2"/>
      <c r="D956" s="2"/>
      <c r="E956" s="2"/>
      <c r="F956" s="2"/>
      <c r="G956" s="2"/>
      <c r="H956" s="2"/>
      <c r="I956" s="2"/>
    </row>
    <row r="957" spans="1:9" x14ac:dyDescent="0.25">
      <c r="A957" s="3"/>
      <c r="B957" s="2"/>
      <c r="C957" s="2"/>
      <c r="D957" s="2"/>
      <c r="E957" s="2"/>
      <c r="F957" s="2"/>
      <c r="G957" s="2"/>
      <c r="H957" s="2"/>
      <c r="I957" s="2"/>
    </row>
    <row r="958" spans="1:9" x14ac:dyDescent="0.25">
      <c r="A958" s="3"/>
      <c r="B958" s="2"/>
      <c r="C958" s="2"/>
      <c r="D958" s="2"/>
      <c r="E958" s="2"/>
      <c r="F958" s="2"/>
      <c r="G958" s="2"/>
      <c r="H958" s="2"/>
      <c r="I958" s="2"/>
    </row>
    <row r="959" spans="1:9" x14ac:dyDescent="0.25">
      <c r="A959" s="3"/>
      <c r="B959" s="2"/>
      <c r="C959" s="2"/>
      <c r="D959" s="2"/>
      <c r="E959" s="2"/>
      <c r="F959" s="2"/>
      <c r="G959" s="2"/>
      <c r="H959" s="2"/>
      <c r="I959" s="2"/>
    </row>
    <row r="960" spans="1:9" x14ac:dyDescent="0.25">
      <c r="A960" s="3"/>
      <c r="B960" s="2"/>
      <c r="C960" s="2"/>
      <c r="D960" s="2"/>
      <c r="E960" s="2"/>
      <c r="F960" s="2"/>
      <c r="G960" s="2"/>
      <c r="H960" s="2"/>
      <c r="I960" s="2"/>
    </row>
    <row r="961" spans="1:9" x14ac:dyDescent="0.25">
      <c r="A961" s="3"/>
      <c r="B961" s="2"/>
      <c r="C961" s="2"/>
      <c r="D961" s="2"/>
      <c r="E961" s="2"/>
      <c r="F961" s="2"/>
      <c r="G961" s="2"/>
      <c r="H961" s="2"/>
      <c r="I961" s="2"/>
    </row>
    <row r="962" spans="1:9" x14ac:dyDescent="0.25">
      <c r="A962" s="3"/>
      <c r="B962" s="2"/>
      <c r="C962" s="2"/>
      <c r="D962" s="2"/>
      <c r="E962" s="2"/>
      <c r="F962" s="2"/>
      <c r="G962" s="2"/>
      <c r="H962" s="2"/>
      <c r="I962" s="2"/>
    </row>
    <row r="963" spans="1:9" x14ac:dyDescent="0.25">
      <c r="A963" s="3"/>
      <c r="B963" s="2"/>
      <c r="C963" s="2"/>
      <c r="D963" s="2"/>
      <c r="E963" s="2"/>
      <c r="F963" s="2"/>
      <c r="G963" s="2"/>
      <c r="H963" s="2"/>
      <c r="I963" s="2"/>
    </row>
    <row r="964" spans="1:9" x14ac:dyDescent="0.25">
      <c r="A964" s="3"/>
      <c r="B964" s="2"/>
      <c r="C964" s="2"/>
      <c r="D964" s="2"/>
      <c r="E964" s="2"/>
      <c r="F964" s="2"/>
      <c r="G964" s="2"/>
      <c r="H964" s="2"/>
      <c r="I964" s="2"/>
    </row>
    <row r="965" spans="1:9" x14ac:dyDescent="0.25">
      <c r="A965" s="3"/>
      <c r="B965" s="2"/>
      <c r="C965" s="2"/>
      <c r="D965" s="2"/>
      <c r="E965" s="2"/>
      <c r="F965" s="2"/>
      <c r="G965" s="2"/>
      <c r="H965" s="2"/>
      <c r="I965" s="2"/>
    </row>
    <row r="966" spans="1:9" x14ac:dyDescent="0.25">
      <c r="A966" s="3"/>
      <c r="B966" s="2"/>
      <c r="C966" s="2"/>
      <c r="D966" s="2"/>
      <c r="E966" s="2"/>
      <c r="F966" s="2"/>
      <c r="G966" s="2"/>
      <c r="H966" s="2"/>
      <c r="I966" s="2"/>
    </row>
    <row r="967" spans="1:9" x14ac:dyDescent="0.25">
      <c r="A967" s="3"/>
      <c r="B967" s="2"/>
      <c r="C967" s="2"/>
      <c r="D967" s="2"/>
      <c r="E967" s="2"/>
      <c r="F967" s="2"/>
      <c r="G967" s="2"/>
      <c r="H967" s="2"/>
      <c r="I967" s="2"/>
    </row>
    <row r="968" spans="1:9" x14ac:dyDescent="0.25">
      <c r="A968" s="3"/>
      <c r="B968" s="2"/>
      <c r="C968" s="2"/>
      <c r="D968" s="2"/>
      <c r="E968" s="2"/>
      <c r="F968" s="2"/>
      <c r="G968" s="2"/>
      <c r="H968" s="2"/>
      <c r="I968" s="2"/>
    </row>
    <row r="969" spans="1:9" x14ac:dyDescent="0.25">
      <c r="A969" s="3"/>
      <c r="B969" s="2"/>
      <c r="C969" s="2"/>
      <c r="D969" s="2"/>
      <c r="E969" s="2"/>
      <c r="F969" s="2"/>
      <c r="G969" s="2"/>
      <c r="H969" s="2"/>
      <c r="I969" s="2"/>
    </row>
    <row r="970" spans="1:9" x14ac:dyDescent="0.25">
      <c r="A970" s="3"/>
      <c r="B970" s="2"/>
      <c r="C970" s="2"/>
      <c r="D970" s="2"/>
      <c r="E970" s="2"/>
      <c r="F970" s="2"/>
      <c r="G970" s="2"/>
      <c r="H970" s="2"/>
      <c r="I970" s="2"/>
    </row>
    <row r="971" spans="1:9" x14ac:dyDescent="0.25">
      <c r="A971" s="3"/>
      <c r="B971" s="2"/>
      <c r="C971" s="2"/>
      <c r="D971" s="2"/>
      <c r="E971" s="2"/>
      <c r="F971" s="2"/>
      <c r="G971" s="2"/>
      <c r="H971" s="2"/>
      <c r="I971" s="2"/>
    </row>
    <row r="972" spans="1:9" x14ac:dyDescent="0.25">
      <c r="A972" s="3"/>
      <c r="B972" s="2"/>
      <c r="C972" s="2"/>
      <c r="D972" s="2"/>
      <c r="E972" s="2"/>
      <c r="F972" s="2"/>
      <c r="G972" s="2"/>
      <c r="H972" s="2"/>
      <c r="I972" s="2"/>
    </row>
    <row r="973" spans="1:9" x14ac:dyDescent="0.25">
      <c r="A973" s="3"/>
      <c r="B973" s="2"/>
      <c r="C973" s="2"/>
      <c r="D973" s="2"/>
      <c r="E973" s="2"/>
      <c r="F973" s="2"/>
      <c r="G973" s="2"/>
      <c r="H973" s="2"/>
      <c r="I973" s="2"/>
    </row>
    <row r="974" spans="1:9" x14ac:dyDescent="0.25">
      <c r="A974" s="3"/>
      <c r="B974" s="2"/>
      <c r="C974" s="2"/>
      <c r="D974" s="2"/>
      <c r="E974" s="2"/>
      <c r="F974" s="2"/>
      <c r="G974" s="2"/>
      <c r="H974" s="2"/>
      <c r="I974" s="2"/>
    </row>
    <row r="975" spans="1:9" x14ac:dyDescent="0.25">
      <c r="A975" s="3"/>
      <c r="B975" s="2"/>
      <c r="C975" s="2"/>
      <c r="D975" s="2"/>
      <c r="E975" s="2"/>
      <c r="F975" s="2"/>
      <c r="G975" s="2"/>
      <c r="H975" s="2"/>
      <c r="I975" s="2"/>
    </row>
    <row r="976" spans="1:9" x14ac:dyDescent="0.25">
      <c r="A976" s="3"/>
      <c r="B976" s="2"/>
      <c r="C976" s="2"/>
      <c r="D976" s="2"/>
      <c r="E976" s="2"/>
      <c r="F976" s="2"/>
      <c r="G976" s="2"/>
      <c r="H976" s="2"/>
      <c r="I976" s="2"/>
    </row>
    <row r="977" spans="1:9" x14ac:dyDescent="0.25">
      <c r="A977" s="3"/>
      <c r="B977" s="2"/>
      <c r="C977" s="2"/>
      <c r="D977" s="2"/>
      <c r="E977" s="2"/>
      <c r="F977" s="2"/>
      <c r="G977" s="2"/>
      <c r="H977" s="2"/>
      <c r="I977" s="2"/>
    </row>
    <row r="978" spans="1:9" x14ac:dyDescent="0.25">
      <c r="A978" s="3"/>
      <c r="B978" s="2"/>
      <c r="C978" s="2"/>
      <c r="D978" s="2"/>
      <c r="E978" s="2"/>
      <c r="F978" s="2"/>
      <c r="G978" s="2"/>
      <c r="H978" s="2"/>
      <c r="I978" s="2"/>
    </row>
    <row r="979" spans="1:9" x14ac:dyDescent="0.25">
      <c r="A979" s="3"/>
      <c r="B979" s="2"/>
      <c r="C979" s="2"/>
      <c r="D979" s="2"/>
      <c r="E979" s="2"/>
      <c r="F979" s="2"/>
      <c r="G979" s="2"/>
      <c r="H979" s="2"/>
      <c r="I979" s="2"/>
    </row>
    <row r="980" spans="1:9" x14ac:dyDescent="0.25">
      <c r="A980" s="3"/>
      <c r="B980" s="2"/>
      <c r="C980" s="2"/>
      <c r="D980" s="2"/>
      <c r="E980" s="2"/>
      <c r="F980" s="2"/>
      <c r="G980" s="2"/>
      <c r="H980" s="2"/>
      <c r="I980" s="2"/>
    </row>
    <row r="981" spans="1:9" x14ac:dyDescent="0.25">
      <c r="A981" s="3"/>
      <c r="B981" s="2"/>
      <c r="C981" s="2"/>
      <c r="D981" s="2"/>
      <c r="E981" s="2"/>
      <c r="F981" s="2"/>
      <c r="G981" s="2"/>
      <c r="H981" s="2"/>
      <c r="I981" s="2"/>
    </row>
    <row r="982" spans="1:9" x14ac:dyDescent="0.25">
      <c r="A982" s="3"/>
      <c r="B982" s="2"/>
      <c r="C982" s="2"/>
      <c r="D982" s="2"/>
      <c r="E982" s="2"/>
      <c r="F982" s="2"/>
      <c r="G982" s="2"/>
      <c r="H982" s="2"/>
      <c r="I982" s="2"/>
    </row>
    <row r="983" spans="1:9" x14ac:dyDescent="0.25">
      <c r="A983" s="3"/>
      <c r="B983" s="2"/>
      <c r="C983" s="2"/>
      <c r="D983" s="2"/>
      <c r="E983" s="2"/>
      <c r="F983" s="2"/>
      <c r="G983" s="2"/>
      <c r="H983" s="2"/>
      <c r="I983" s="2"/>
    </row>
    <row r="984" spans="1:9" x14ac:dyDescent="0.25">
      <c r="A984" s="3"/>
      <c r="B984" s="2"/>
      <c r="C984" s="2"/>
      <c r="D984" s="2"/>
      <c r="E984" s="2"/>
      <c r="F984" s="2"/>
      <c r="G984" s="2"/>
      <c r="H984" s="2"/>
      <c r="I984" s="2"/>
    </row>
    <row r="985" spans="1:9" x14ac:dyDescent="0.25">
      <c r="A985" s="3"/>
      <c r="B985" s="2"/>
      <c r="C985" s="2"/>
      <c r="D985" s="2"/>
      <c r="E985" s="2"/>
      <c r="F985" s="2"/>
      <c r="G985" s="2"/>
      <c r="H985" s="2"/>
      <c r="I985" s="2"/>
    </row>
    <row r="986" spans="1:9" x14ac:dyDescent="0.25">
      <c r="A986" s="3"/>
      <c r="B986" s="2"/>
      <c r="C986" s="2"/>
      <c r="D986" s="2"/>
      <c r="E986" s="2"/>
      <c r="F986" s="2"/>
      <c r="G986" s="2"/>
      <c r="H986" s="2"/>
      <c r="I986" s="2"/>
    </row>
    <row r="987" spans="1:9" x14ac:dyDescent="0.25">
      <c r="A987" s="3"/>
      <c r="B987" s="2"/>
      <c r="C987" s="2"/>
      <c r="D987" s="2"/>
      <c r="E987" s="2"/>
      <c r="F987" s="2"/>
      <c r="G987" s="2"/>
      <c r="H987" s="2"/>
      <c r="I987" s="2"/>
    </row>
    <row r="988" spans="1:9" x14ac:dyDescent="0.25">
      <c r="A988" s="3"/>
      <c r="B988" s="2"/>
      <c r="C988" s="2"/>
      <c r="D988" s="2"/>
      <c r="E988" s="2"/>
      <c r="F988" s="2"/>
      <c r="G988" s="2"/>
      <c r="H988" s="2"/>
      <c r="I988" s="2"/>
    </row>
    <row r="989" spans="1:9" x14ac:dyDescent="0.25">
      <c r="A989" s="3"/>
      <c r="B989" s="2"/>
      <c r="C989" s="2"/>
      <c r="D989" s="2"/>
      <c r="E989" s="2"/>
      <c r="F989" s="2"/>
      <c r="G989" s="2"/>
      <c r="H989" s="2"/>
      <c r="I989" s="2"/>
    </row>
    <row r="990" spans="1:9" x14ac:dyDescent="0.25">
      <c r="A990" s="3"/>
      <c r="B990" s="2"/>
      <c r="C990" s="2"/>
      <c r="D990" s="2"/>
      <c r="E990" s="2"/>
      <c r="F990" s="2"/>
      <c r="G990" s="2"/>
      <c r="H990" s="2"/>
      <c r="I990" s="2"/>
    </row>
    <row r="991" spans="1:9" x14ac:dyDescent="0.25">
      <c r="A991" s="3"/>
      <c r="B991" s="2"/>
      <c r="C991" s="2"/>
      <c r="D991" s="2"/>
      <c r="E991" s="2"/>
      <c r="F991" s="2"/>
      <c r="G991" s="2"/>
      <c r="H991" s="2"/>
      <c r="I991" s="2"/>
    </row>
    <row r="992" spans="1:9" x14ac:dyDescent="0.25">
      <c r="A992" s="3"/>
      <c r="B992" s="2"/>
      <c r="C992" s="2"/>
      <c r="D992" s="2"/>
      <c r="E992" s="2"/>
      <c r="F992" s="2"/>
      <c r="G992" s="2"/>
      <c r="H992" s="2"/>
      <c r="I992" s="2"/>
    </row>
    <row r="993" spans="1:9" x14ac:dyDescent="0.25">
      <c r="A993" s="3"/>
      <c r="B993" s="2"/>
      <c r="C993" s="2"/>
      <c r="D993" s="2"/>
      <c r="E993" s="2"/>
      <c r="F993" s="2"/>
      <c r="G993" s="2"/>
      <c r="H993" s="2"/>
      <c r="I993" s="2"/>
    </row>
    <row r="994" spans="1:9" x14ac:dyDescent="0.25">
      <c r="A994" s="3"/>
      <c r="B994" s="2"/>
      <c r="C994" s="2"/>
      <c r="D994" s="2"/>
      <c r="E994" s="2"/>
      <c r="F994" s="2"/>
      <c r="G994" s="2"/>
      <c r="H994" s="2"/>
      <c r="I994" s="2"/>
    </row>
    <row r="995" spans="1:9" x14ac:dyDescent="0.25">
      <c r="A995" s="3"/>
      <c r="B995" s="2"/>
      <c r="C995" s="2"/>
      <c r="D995" s="2"/>
      <c r="E995" s="2"/>
      <c r="F995" s="2"/>
      <c r="G995" s="2"/>
      <c r="H995" s="2"/>
      <c r="I995" s="2"/>
    </row>
    <row r="996" spans="1:9" x14ac:dyDescent="0.25">
      <c r="A996" s="3"/>
      <c r="B996" s="2"/>
      <c r="C996" s="2"/>
      <c r="D996" s="2"/>
      <c r="E996" s="2"/>
      <c r="F996" s="2"/>
      <c r="G996" s="2"/>
      <c r="H996" s="2"/>
      <c r="I996" s="2"/>
    </row>
    <row r="997" spans="1:9" x14ac:dyDescent="0.25">
      <c r="A997" s="3"/>
      <c r="B997" s="2"/>
      <c r="C997" s="2"/>
      <c r="D997" s="2"/>
      <c r="E997" s="2"/>
      <c r="F997" s="2"/>
      <c r="G997" s="2"/>
      <c r="H997" s="2"/>
      <c r="I997" s="2"/>
    </row>
    <row r="998" spans="1:9" x14ac:dyDescent="0.25">
      <c r="A998" s="3"/>
      <c r="B998" s="2"/>
      <c r="C998" s="2"/>
      <c r="D998" s="2"/>
      <c r="E998" s="2"/>
      <c r="F998" s="2"/>
      <c r="G998" s="2"/>
      <c r="H998" s="2"/>
      <c r="I998" s="2"/>
    </row>
    <row r="999" spans="1:9" x14ac:dyDescent="0.25">
      <c r="A999" s="3"/>
      <c r="B999" s="2"/>
      <c r="C999" s="2"/>
      <c r="D999" s="2"/>
      <c r="E999" s="2"/>
      <c r="F999" s="2"/>
      <c r="G999" s="2"/>
      <c r="H999" s="2"/>
      <c r="I999" s="2"/>
    </row>
    <row r="1000" spans="1:9" x14ac:dyDescent="0.25">
      <c r="A1000" s="3"/>
      <c r="B1000" s="2"/>
      <c r="C1000" s="2"/>
      <c r="D1000" s="2"/>
      <c r="E1000" s="2"/>
      <c r="F1000" s="2"/>
      <c r="G1000" s="2"/>
      <c r="H1000" s="2"/>
      <c r="I1000" s="2"/>
    </row>
    <row r="1001" spans="1:9" x14ac:dyDescent="0.25">
      <c r="A1001" s="3"/>
      <c r="B1001" s="2"/>
      <c r="C1001" s="2"/>
      <c r="D1001" s="2"/>
      <c r="E1001" s="2"/>
      <c r="F1001" s="2"/>
      <c r="G1001" s="2"/>
      <c r="H1001" s="2"/>
      <c r="I1001" s="2"/>
    </row>
    <row r="1002" spans="1:9" x14ac:dyDescent="0.25">
      <c r="A1002" s="3"/>
      <c r="B1002" s="2"/>
      <c r="C1002" s="2"/>
      <c r="D1002" s="2"/>
      <c r="E1002" s="2"/>
      <c r="F1002" s="2"/>
      <c r="G1002" s="2"/>
      <c r="H1002" s="2"/>
      <c r="I1002" s="2"/>
    </row>
    <row r="1003" spans="1:9" x14ac:dyDescent="0.25">
      <c r="A1003" s="3"/>
      <c r="B1003" s="2"/>
      <c r="C1003" s="2"/>
      <c r="D1003" s="2"/>
      <c r="E1003" s="2"/>
      <c r="F1003" s="2"/>
      <c r="G1003" s="2"/>
      <c r="H1003" s="2"/>
      <c r="I1003" s="2"/>
    </row>
    <row r="1004" spans="1:9" x14ac:dyDescent="0.25">
      <c r="A1004" s="3"/>
      <c r="B1004" s="2"/>
      <c r="C1004" s="2"/>
      <c r="D1004" s="2"/>
      <c r="E1004" s="2"/>
      <c r="F1004" s="2"/>
      <c r="G1004" s="2"/>
      <c r="H1004" s="2"/>
      <c r="I1004" s="2"/>
    </row>
    <row r="1005" spans="1:9" x14ac:dyDescent="0.25">
      <c r="A1005" s="3"/>
      <c r="B1005" s="2"/>
      <c r="C1005" s="2"/>
      <c r="D1005" s="2"/>
      <c r="E1005" s="2"/>
      <c r="F1005" s="2"/>
      <c r="G1005" s="2"/>
      <c r="H1005" s="2"/>
      <c r="I1005" s="2"/>
    </row>
    <row r="1006" spans="1:9" x14ac:dyDescent="0.25">
      <c r="A1006" s="3"/>
      <c r="B1006" s="2"/>
      <c r="C1006" s="2"/>
      <c r="D1006" s="2"/>
      <c r="E1006" s="2"/>
      <c r="F1006" s="2"/>
      <c r="G1006" s="2"/>
      <c r="H1006" s="2"/>
      <c r="I1006" s="2"/>
    </row>
    <row r="1007" spans="1:9" x14ac:dyDescent="0.25">
      <c r="A1007" s="3"/>
      <c r="B1007" s="2"/>
      <c r="C1007" s="2"/>
      <c r="D1007" s="2"/>
      <c r="E1007" s="2"/>
      <c r="F1007" s="2"/>
      <c r="G1007" s="2"/>
      <c r="H1007" s="2"/>
      <c r="I1007" s="2"/>
    </row>
    <row r="1008" spans="1:9" x14ac:dyDescent="0.25">
      <c r="A1008" s="3"/>
      <c r="B1008" s="2"/>
      <c r="C1008" s="2"/>
      <c r="D1008" s="2"/>
      <c r="E1008" s="2"/>
      <c r="F1008" s="2"/>
      <c r="G1008" s="2"/>
      <c r="H1008" s="2"/>
      <c r="I1008" s="2"/>
    </row>
    <row r="1009" spans="1:9" x14ac:dyDescent="0.25">
      <c r="A1009" s="3"/>
      <c r="B1009" s="2"/>
      <c r="C1009" s="2"/>
      <c r="D1009" s="2"/>
      <c r="E1009" s="2"/>
      <c r="F1009" s="2"/>
      <c r="G1009" s="2"/>
      <c r="H1009" s="2"/>
      <c r="I1009" s="2"/>
    </row>
    <row r="1010" spans="1:9" x14ac:dyDescent="0.25">
      <c r="A1010" s="3"/>
      <c r="B1010" s="2"/>
      <c r="C1010" s="2"/>
      <c r="D1010" s="2"/>
      <c r="E1010" s="2"/>
      <c r="F1010" s="2"/>
      <c r="G1010" s="2"/>
      <c r="H1010" s="2"/>
      <c r="I1010" s="2"/>
    </row>
    <row r="1011" spans="1:9" x14ac:dyDescent="0.25">
      <c r="A1011" s="3"/>
      <c r="B1011" s="2"/>
      <c r="C1011" s="2"/>
      <c r="D1011" s="2"/>
      <c r="E1011" s="2"/>
      <c r="F1011" s="2"/>
      <c r="G1011" s="2"/>
      <c r="H1011" s="2"/>
      <c r="I1011" s="2"/>
    </row>
    <row r="1012" spans="1:9" x14ac:dyDescent="0.25">
      <c r="A1012" s="3"/>
      <c r="B1012" s="2"/>
      <c r="C1012" s="2"/>
      <c r="D1012" s="2"/>
      <c r="E1012" s="2"/>
      <c r="F1012" s="2"/>
      <c r="G1012" s="2"/>
      <c r="H1012" s="2"/>
      <c r="I1012" s="2"/>
    </row>
    <row r="1013" spans="1:9" x14ac:dyDescent="0.25">
      <c r="A1013" s="3"/>
      <c r="B1013" s="2"/>
      <c r="C1013" s="2"/>
      <c r="D1013" s="2"/>
      <c r="E1013" s="2"/>
      <c r="F1013" s="2"/>
      <c r="G1013" s="2"/>
      <c r="H1013" s="2"/>
      <c r="I1013" s="2"/>
    </row>
    <row r="1014" spans="1:9" x14ac:dyDescent="0.25">
      <c r="A1014" s="3"/>
      <c r="B1014" s="2"/>
      <c r="C1014" s="2"/>
      <c r="D1014" s="2"/>
      <c r="E1014" s="2"/>
      <c r="F1014" s="2"/>
      <c r="G1014" s="2"/>
      <c r="H1014" s="2"/>
      <c r="I1014" s="2"/>
    </row>
    <row r="1015" spans="1:9" x14ac:dyDescent="0.25">
      <c r="A1015" s="3"/>
      <c r="B1015" s="2"/>
      <c r="C1015" s="2"/>
      <c r="D1015" s="2"/>
      <c r="E1015" s="2"/>
      <c r="F1015" s="2"/>
      <c r="G1015" s="2"/>
      <c r="H1015" s="2"/>
      <c r="I1015" s="2"/>
    </row>
    <row r="1016" spans="1:9" x14ac:dyDescent="0.25">
      <c r="A1016" s="3"/>
      <c r="B1016" s="2"/>
      <c r="C1016" s="2"/>
      <c r="D1016" s="2"/>
      <c r="E1016" s="2"/>
      <c r="F1016" s="2"/>
      <c r="G1016" s="2"/>
      <c r="H1016" s="2"/>
      <c r="I1016" s="2"/>
    </row>
    <row r="1017" spans="1:9" x14ac:dyDescent="0.25">
      <c r="A1017" s="3"/>
      <c r="B1017" s="2"/>
      <c r="C1017" s="2"/>
      <c r="D1017" s="2"/>
      <c r="E1017" s="2"/>
      <c r="F1017" s="2"/>
      <c r="G1017" s="2"/>
      <c r="H1017" s="2"/>
      <c r="I1017" s="2"/>
    </row>
    <row r="1018" spans="1:9" x14ac:dyDescent="0.25">
      <c r="A1018" s="3"/>
      <c r="B1018" s="2"/>
      <c r="C1018" s="2"/>
      <c r="D1018" s="2"/>
      <c r="E1018" s="2"/>
      <c r="F1018" s="2"/>
      <c r="G1018" s="2"/>
      <c r="H1018" s="2"/>
      <c r="I1018" s="2"/>
    </row>
    <row r="1019" spans="1:9" x14ac:dyDescent="0.25">
      <c r="A1019" s="3"/>
      <c r="B1019" s="2"/>
      <c r="C1019" s="2"/>
      <c r="D1019" s="2"/>
      <c r="E1019" s="2"/>
      <c r="F1019" s="2"/>
      <c r="G1019" s="2"/>
      <c r="H1019" s="2"/>
      <c r="I1019" s="2"/>
    </row>
    <row r="1020" spans="1:9" x14ac:dyDescent="0.25">
      <c r="A1020" s="3"/>
      <c r="B1020" s="2"/>
      <c r="C1020" s="2"/>
      <c r="D1020" s="2"/>
      <c r="E1020" s="2"/>
      <c r="F1020" s="2"/>
      <c r="G1020" s="2"/>
      <c r="H1020" s="2"/>
      <c r="I1020" s="2"/>
    </row>
    <row r="1021" spans="1:9" x14ac:dyDescent="0.25">
      <c r="A1021" s="3"/>
      <c r="B1021" s="2"/>
      <c r="C1021" s="2"/>
      <c r="D1021" s="2"/>
      <c r="E1021" s="2"/>
      <c r="F1021" s="2"/>
      <c r="G1021" s="2"/>
      <c r="H1021" s="2"/>
      <c r="I1021" s="2"/>
    </row>
    <row r="1022" spans="1:9" x14ac:dyDescent="0.25">
      <c r="A1022" s="3"/>
      <c r="B1022" s="2"/>
      <c r="C1022" s="2"/>
      <c r="D1022" s="2"/>
      <c r="E1022" s="2"/>
      <c r="F1022" s="2"/>
      <c r="G1022" s="2"/>
      <c r="H1022" s="2"/>
      <c r="I1022" s="2"/>
    </row>
    <row r="1023" spans="1:9" x14ac:dyDescent="0.25">
      <c r="A1023" s="3"/>
      <c r="B1023" s="2"/>
      <c r="C1023" s="2"/>
      <c r="D1023" s="2"/>
      <c r="E1023" s="2"/>
      <c r="F1023" s="2"/>
      <c r="G1023" s="2"/>
      <c r="H1023" s="2"/>
      <c r="I1023" s="2"/>
    </row>
    <row r="1024" spans="1:9" x14ac:dyDescent="0.25">
      <c r="A1024" s="3"/>
      <c r="B1024" s="2"/>
      <c r="C1024" s="2"/>
      <c r="D1024" s="2"/>
      <c r="E1024" s="2"/>
      <c r="F1024" s="2"/>
      <c r="G1024" s="2"/>
      <c r="H1024" s="2"/>
      <c r="I1024" s="2"/>
    </row>
    <row r="1025" spans="1:9" x14ac:dyDescent="0.25">
      <c r="A1025" s="3"/>
      <c r="B1025" s="2"/>
      <c r="C1025" s="2"/>
      <c r="D1025" s="2"/>
      <c r="E1025" s="2"/>
      <c r="F1025" s="2"/>
      <c r="G1025" s="2"/>
      <c r="H1025" s="2"/>
      <c r="I1025" s="2"/>
    </row>
    <row r="1026" spans="1:9" x14ac:dyDescent="0.25">
      <c r="A1026" s="3"/>
      <c r="B1026" s="2"/>
      <c r="C1026" s="2"/>
      <c r="D1026" s="2"/>
      <c r="E1026" s="2"/>
      <c r="F1026" s="2"/>
      <c r="G1026" s="2"/>
      <c r="H1026" s="2"/>
      <c r="I1026" s="2"/>
    </row>
    <row r="1027" spans="1:9" x14ac:dyDescent="0.25">
      <c r="A1027" s="3"/>
      <c r="B1027" s="2"/>
      <c r="C1027" s="2"/>
      <c r="D1027" s="2"/>
      <c r="E1027" s="2"/>
      <c r="F1027" s="2"/>
      <c r="G1027" s="2"/>
      <c r="H1027" s="2"/>
      <c r="I1027" s="2"/>
    </row>
    <row r="1028" spans="1:9" x14ac:dyDescent="0.25">
      <c r="A1028" s="3"/>
      <c r="B1028" s="2"/>
      <c r="C1028" s="2"/>
      <c r="D1028" s="2"/>
      <c r="E1028" s="2"/>
      <c r="F1028" s="2"/>
      <c r="G1028" s="2"/>
      <c r="H1028" s="2"/>
      <c r="I1028" s="2"/>
    </row>
    <row r="1029" spans="1:9" x14ac:dyDescent="0.25">
      <c r="A1029" s="3"/>
      <c r="B1029" s="2"/>
      <c r="C1029" s="2"/>
      <c r="D1029" s="2"/>
      <c r="E1029" s="2"/>
      <c r="F1029" s="2"/>
      <c r="G1029" s="2"/>
      <c r="H1029" s="2"/>
      <c r="I1029" s="2"/>
    </row>
    <row r="1030" spans="1:9" x14ac:dyDescent="0.25">
      <c r="A1030" s="3"/>
      <c r="B1030" s="2"/>
      <c r="C1030" s="2"/>
      <c r="D1030" s="2"/>
      <c r="E1030" s="2"/>
      <c r="F1030" s="2"/>
      <c r="G1030" s="2"/>
      <c r="H1030" s="2"/>
      <c r="I1030" s="2"/>
    </row>
    <row r="1031" spans="1:9" x14ac:dyDescent="0.25">
      <c r="A1031" s="3"/>
      <c r="B1031" s="2"/>
      <c r="C1031" s="2"/>
      <c r="D1031" s="2"/>
      <c r="E1031" s="2"/>
      <c r="F1031" s="2"/>
      <c r="G1031" s="2"/>
      <c r="H1031" s="2"/>
      <c r="I1031" s="2"/>
    </row>
    <row r="1032" spans="1:9" x14ac:dyDescent="0.25">
      <c r="A1032" s="3"/>
      <c r="B1032" s="2"/>
      <c r="C1032" s="2"/>
      <c r="D1032" s="2"/>
      <c r="E1032" s="2"/>
      <c r="F1032" s="2"/>
      <c r="G1032" s="2"/>
      <c r="H1032" s="2"/>
      <c r="I1032" s="2"/>
    </row>
    <row r="1033" spans="1:9" x14ac:dyDescent="0.25">
      <c r="A1033" s="3"/>
      <c r="B1033" s="2"/>
      <c r="C1033" s="2"/>
      <c r="D1033" s="2"/>
      <c r="E1033" s="2"/>
      <c r="F1033" s="2"/>
      <c r="G1033" s="2"/>
      <c r="H1033" s="2"/>
      <c r="I1033" s="2"/>
    </row>
    <row r="1034" spans="1:9" x14ac:dyDescent="0.25">
      <c r="A1034" s="3"/>
      <c r="B1034" s="2"/>
      <c r="C1034" s="2"/>
      <c r="D1034" s="2"/>
      <c r="E1034" s="2"/>
      <c r="F1034" s="2"/>
      <c r="G1034" s="2"/>
      <c r="H1034" s="2"/>
      <c r="I1034" s="2"/>
    </row>
    <row r="1035" spans="1:9" x14ac:dyDescent="0.25">
      <c r="A1035" s="3"/>
      <c r="B1035" s="2"/>
      <c r="C1035" s="2"/>
      <c r="D1035" s="2"/>
      <c r="E1035" s="2"/>
      <c r="F1035" s="2"/>
      <c r="G1035" s="2"/>
      <c r="H1035" s="2"/>
      <c r="I1035" s="2"/>
    </row>
    <row r="1036" spans="1:9" x14ac:dyDescent="0.25">
      <c r="A1036" s="3"/>
      <c r="B1036" s="2"/>
      <c r="C1036" s="2"/>
      <c r="D1036" s="2"/>
      <c r="E1036" s="2"/>
      <c r="F1036" s="2"/>
      <c r="G1036" s="2"/>
      <c r="H1036" s="2"/>
      <c r="I1036" s="2"/>
    </row>
    <row r="1037" spans="1:9" x14ac:dyDescent="0.25">
      <c r="A1037" s="3"/>
      <c r="B1037" s="2"/>
      <c r="C1037" s="2"/>
      <c r="D1037" s="2"/>
      <c r="E1037" s="2"/>
      <c r="F1037" s="2"/>
      <c r="G1037" s="2"/>
      <c r="H1037" s="2"/>
      <c r="I1037" s="2"/>
    </row>
    <row r="1038" spans="1:9" x14ac:dyDescent="0.25">
      <c r="A1038" s="3"/>
      <c r="B1038" s="2"/>
      <c r="C1038" s="2"/>
      <c r="D1038" s="2"/>
      <c r="E1038" s="2"/>
      <c r="F1038" s="2"/>
      <c r="G1038" s="2"/>
      <c r="H1038" s="2"/>
      <c r="I1038" s="2"/>
    </row>
    <row r="1039" spans="1:9" x14ac:dyDescent="0.25">
      <c r="A1039" s="3"/>
      <c r="B1039" s="2"/>
      <c r="C1039" s="2"/>
      <c r="D1039" s="2"/>
      <c r="E1039" s="2"/>
      <c r="F1039" s="2"/>
      <c r="G1039" s="2"/>
      <c r="H1039" s="2"/>
      <c r="I1039" s="2"/>
    </row>
    <row r="1040" spans="1:9" x14ac:dyDescent="0.25">
      <c r="A1040" s="3"/>
      <c r="B1040" s="2"/>
      <c r="C1040" s="2"/>
      <c r="D1040" s="2"/>
      <c r="E1040" s="2"/>
      <c r="F1040" s="2"/>
      <c r="G1040" s="2"/>
      <c r="H1040" s="2"/>
      <c r="I1040" s="2"/>
    </row>
    <row r="1041" spans="1:9" x14ac:dyDescent="0.25">
      <c r="A1041" s="3"/>
      <c r="B1041" s="2"/>
      <c r="C1041" s="2"/>
      <c r="D1041" s="2"/>
      <c r="E1041" s="2"/>
      <c r="F1041" s="2"/>
      <c r="G1041" s="2"/>
      <c r="H1041" s="2"/>
      <c r="I1041" s="2"/>
    </row>
    <row r="1042" spans="1:9" x14ac:dyDescent="0.25">
      <c r="A1042" s="3"/>
      <c r="B1042" s="2"/>
      <c r="C1042" s="2"/>
      <c r="D1042" s="2"/>
      <c r="E1042" s="2"/>
      <c r="F1042" s="2"/>
      <c r="G1042" s="2"/>
      <c r="H1042" s="2"/>
      <c r="I1042" s="2"/>
    </row>
    <row r="1043" spans="1:9" x14ac:dyDescent="0.25">
      <c r="A1043" s="3"/>
      <c r="B1043" s="2"/>
      <c r="C1043" s="2"/>
      <c r="D1043" s="2"/>
      <c r="E1043" s="2"/>
      <c r="F1043" s="2"/>
      <c r="G1043" s="2"/>
      <c r="H1043" s="2"/>
      <c r="I1043" s="2"/>
    </row>
    <row r="1044" spans="1:9" x14ac:dyDescent="0.25">
      <c r="A1044" s="27"/>
      <c r="B1044" s="28"/>
      <c r="C1044" s="28"/>
      <c r="D1044" s="28"/>
      <c r="E1044" s="28"/>
      <c r="F1044" s="28"/>
      <c r="G1044" s="28"/>
      <c r="H1044" s="28"/>
      <c r="I1044" s="29"/>
    </row>
    <row r="1045" spans="1:9" x14ac:dyDescent="0.25">
      <c r="A1045" s="2"/>
      <c r="B1045" s="24"/>
      <c r="C1045" s="25"/>
      <c r="D1045" s="25"/>
      <c r="E1045" s="25"/>
      <c r="F1045" s="25"/>
      <c r="G1045" s="25"/>
      <c r="H1045" s="25"/>
      <c r="I1045" s="26"/>
    </row>
    <row r="1046" spans="1:9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x14ac:dyDescent="0.25">
      <c r="A1047" s="3"/>
      <c r="B1047" s="2"/>
      <c r="C1047" s="2"/>
      <c r="D1047" s="2"/>
      <c r="E1047" s="2"/>
      <c r="F1047" s="2"/>
      <c r="G1047" s="2"/>
      <c r="H1047" s="2"/>
      <c r="I1047" s="2"/>
    </row>
    <row r="1048" spans="1:9" x14ac:dyDescent="0.25">
      <c r="A1048" s="3"/>
      <c r="B1048" s="2"/>
      <c r="C1048" s="2"/>
      <c r="D1048" s="2"/>
      <c r="E1048" s="2"/>
      <c r="F1048" s="2"/>
      <c r="G1048" s="2"/>
      <c r="H1048" s="2"/>
      <c r="I1048" s="2"/>
    </row>
    <row r="1049" spans="1:9" x14ac:dyDescent="0.25">
      <c r="A1049" s="3"/>
      <c r="B1049" s="2"/>
      <c r="C1049" s="2"/>
      <c r="D1049" s="2"/>
      <c r="E1049" s="2"/>
      <c r="F1049" s="2"/>
      <c r="G1049" s="2"/>
      <c r="H1049" s="2"/>
      <c r="I1049" s="2"/>
    </row>
    <row r="1050" spans="1:9" x14ac:dyDescent="0.25">
      <c r="A1050" s="3"/>
      <c r="B1050" s="2"/>
      <c r="C1050" s="2"/>
      <c r="D1050" s="2"/>
      <c r="E1050" s="2"/>
      <c r="F1050" s="2"/>
      <c r="G1050" s="2"/>
      <c r="H1050" s="2"/>
      <c r="I1050" s="2"/>
    </row>
  </sheetData>
  <mergeCells count="7">
    <mergeCell ref="A1044:I1044"/>
    <mergeCell ref="B1045:I1045"/>
    <mergeCell ref="A342:I342"/>
    <mergeCell ref="B343:I343"/>
    <mergeCell ref="A3:F3"/>
    <mergeCell ref="B69:F69"/>
    <mergeCell ref="B218:I218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P306"/>
  <sheetViews>
    <sheetView topLeftCell="A223" workbookViewId="0">
      <selection activeCell="A247" sqref="A247"/>
    </sheetView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227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13344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13.611599999999999</v>
      </c>
      <c r="C7" s="2"/>
      <c r="D7" s="2"/>
      <c r="E7" s="2"/>
      <c r="F7" s="2"/>
    </row>
    <row r="8" spans="1:6" x14ac:dyDescent="0.25">
      <c r="A8" s="3" t="s">
        <v>4</v>
      </c>
      <c r="B8" s="2">
        <v>13.611599999999999</v>
      </c>
      <c r="C8" s="2"/>
      <c r="D8" s="2"/>
      <c r="E8" s="2"/>
      <c r="F8" s="2"/>
    </row>
    <row r="9" spans="1:6" x14ac:dyDescent="0.25">
      <c r="A9" s="3" t="s">
        <v>5</v>
      </c>
      <c r="B9" s="2">
        <v>267808</v>
      </c>
      <c r="C9" s="2"/>
      <c r="D9" s="2"/>
      <c r="E9" s="2"/>
      <c r="F9" s="2"/>
    </row>
    <row r="10" spans="1:6" x14ac:dyDescent="0.25">
      <c r="A10" s="3" t="s">
        <v>6</v>
      </c>
      <c r="B10" s="2">
        <v>267808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153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527.93859999999995</v>
      </c>
      <c r="C14" s="4">
        <v>1E-42</v>
      </c>
      <c r="D14" s="2"/>
      <c r="E14" s="2"/>
      <c r="F14" s="2"/>
    </row>
    <row r="15" spans="1:6" x14ac:dyDescent="0.25">
      <c r="A15" s="3" t="s">
        <v>12</v>
      </c>
      <c r="B15" s="2">
        <v>724.96410000000003</v>
      </c>
      <c r="C15" s="4">
        <v>3.7000000000000002E-75</v>
      </c>
      <c r="D15" s="2"/>
      <c r="E15" s="2"/>
      <c r="F15" s="2"/>
    </row>
    <row r="16" spans="1:6" x14ac:dyDescent="0.25">
      <c r="A16" s="3" t="s">
        <v>13</v>
      </c>
      <c r="B16" s="2">
        <v>605.40909999999997</v>
      </c>
      <c r="C16" s="4">
        <v>4.3999999999999999E-55</v>
      </c>
      <c r="D16" s="2"/>
      <c r="E16" s="2"/>
      <c r="F16" s="2"/>
    </row>
    <row r="17" spans="1:6" x14ac:dyDescent="0.25">
      <c r="A17" s="3" t="s">
        <v>14</v>
      </c>
      <c r="B17" s="2">
        <v>-925.38120000000004</v>
      </c>
      <c r="C17" s="2"/>
      <c r="D17" s="2"/>
      <c r="E17" s="2"/>
      <c r="F17" s="2"/>
    </row>
    <row r="18" spans="1:6" x14ac:dyDescent="0.25">
      <c r="A18" s="3" t="s">
        <v>15</v>
      </c>
      <c r="B18" s="2">
        <v>221.93860000000001</v>
      </c>
      <c r="C18" s="2"/>
      <c r="D18" s="2"/>
      <c r="E18" s="2"/>
      <c r="F18" s="2"/>
    </row>
    <row r="19" spans="1:6" x14ac:dyDescent="0.25">
      <c r="A19" s="3" t="s">
        <v>16</v>
      </c>
      <c r="B19" s="2">
        <v>68.938599999999994</v>
      </c>
      <c r="C19" s="2"/>
      <c r="D19" s="2"/>
      <c r="E19" s="2"/>
      <c r="F19" s="2"/>
    </row>
    <row r="20" spans="1:6" x14ac:dyDescent="0.25">
      <c r="A20" s="3" t="s">
        <v>17</v>
      </c>
      <c r="B20" s="2">
        <v>-1078.3812</v>
      </c>
      <c r="C20" s="2"/>
      <c r="D20" s="2"/>
      <c r="E20" s="2"/>
      <c r="F20" s="2"/>
    </row>
    <row r="21" spans="1:6" x14ac:dyDescent="0.25">
      <c r="A21" s="3" t="s">
        <v>18</v>
      </c>
      <c r="B21" s="2">
        <v>-439.1619</v>
      </c>
      <c r="C21" s="2"/>
      <c r="D21" s="2"/>
      <c r="E21" s="2"/>
      <c r="F21" s="2"/>
    </row>
    <row r="22" spans="1:6" x14ac:dyDescent="0.25">
      <c r="A22" s="3" t="s">
        <v>19</v>
      </c>
      <c r="B22" s="2">
        <v>1.84E-2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-14567.811799999999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-14567.811799999999</v>
      </c>
      <c r="C27" s="2"/>
      <c r="D27" s="2"/>
      <c r="E27" s="2"/>
      <c r="F27" s="2"/>
    </row>
    <row r="28" spans="1:6" x14ac:dyDescent="0.25">
      <c r="A28" s="3" t="s">
        <v>24</v>
      </c>
      <c r="B28" s="2">
        <v>29192.6165</v>
      </c>
      <c r="C28" s="2"/>
      <c r="D28" s="2"/>
      <c r="E28" s="2"/>
      <c r="F28" s="2"/>
    </row>
    <row r="29" spans="1:6" x14ac:dyDescent="0.25">
      <c r="A29" s="3" t="s">
        <v>25</v>
      </c>
      <c r="B29" s="2">
        <v>29147.623599999999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29153.623599999999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29198.6165</v>
      </c>
      <c r="C31" s="2"/>
      <c r="D31" s="2"/>
      <c r="E31" s="2"/>
      <c r="F31" s="2"/>
    </row>
    <row r="32" spans="1:6" x14ac:dyDescent="0.25">
      <c r="A32" s="3" t="s">
        <v>28</v>
      </c>
      <c r="B32" s="2">
        <v>29173.5491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0.43540000000000001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3.2000000000000002E-3</v>
      </c>
      <c r="C38" s="2"/>
      <c r="D38" s="2"/>
      <c r="E38" s="2"/>
      <c r="F38" s="2"/>
    </row>
    <row r="39" spans="1:6" x14ac:dyDescent="0.25">
      <c r="A39" s="3" t="s">
        <v>33</v>
      </c>
      <c r="B39" s="2">
        <v>4.1000000000000003E-3</v>
      </c>
      <c r="C39" s="2"/>
      <c r="D39" s="2"/>
      <c r="E39" s="2"/>
      <c r="F39" s="2"/>
    </row>
    <row r="40" spans="1:6" x14ac:dyDescent="0.25">
      <c r="A40" s="3" t="s">
        <v>34</v>
      </c>
      <c r="B40" s="2">
        <v>-29118.57</v>
      </c>
      <c r="C40" s="2"/>
      <c r="D40" s="2"/>
      <c r="E40" s="2"/>
      <c r="F40" s="2"/>
    </row>
    <row r="41" spans="1:6" x14ac:dyDescent="0.25">
      <c r="A41" s="3" t="s">
        <v>35</v>
      </c>
      <c r="B41" s="2">
        <v>14550.7582</v>
      </c>
      <c r="C41" s="2"/>
      <c r="D41" s="2"/>
      <c r="E41" s="2"/>
      <c r="F41" s="2"/>
    </row>
    <row r="42" spans="1:6" x14ac:dyDescent="0.25">
      <c r="A42" s="3" t="s">
        <v>36</v>
      </c>
      <c r="B42" s="2">
        <v>58237.139900000002</v>
      </c>
      <c r="C42" s="2"/>
      <c r="D42" s="2"/>
      <c r="E42" s="2"/>
      <c r="F42" s="2"/>
    </row>
    <row r="43" spans="1:6" x14ac:dyDescent="0.25">
      <c r="A43" s="3" t="s">
        <v>37</v>
      </c>
      <c r="B43" s="2">
        <v>58369.125800000002</v>
      </c>
      <c r="C43" s="2"/>
      <c r="D43" s="2"/>
      <c r="E43" s="2"/>
      <c r="F43" s="2"/>
    </row>
    <row r="44" spans="1:6" x14ac:dyDescent="0.25">
      <c r="A44" s="3" t="s">
        <v>38</v>
      </c>
      <c r="B44" s="2">
        <v>58294.132799999999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7534.6043</v>
      </c>
      <c r="C48" s="2">
        <v>0</v>
      </c>
      <c r="D48" s="2">
        <v>0</v>
      </c>
      <c r="E48" s="2">
        <v>0</v>
      </c>
      <c r="F48" s="2">
        <v>7534.6043</v>
      </c>
    </row>
    <row r="49" spans="1:6" x14ac:dyDescent="0.25">
      <c r="A49" s="3" t="s">
        <v>43</v>
      </c>
      <c r="B49" s="2">
        <v>3222.817</v>
      </c>
      <c r="C49" s="2">
        <v>0</v>
      </c>
      <c r="D49" s="2">
        <v>0</v>
      </c>
      <c r="E49" s="2">
        <v>0</v>
      </c>
      <c r="F49" s="2">
        <v>3222.817</v>
      </c>
    </row>
    <row r="50" spans="1:6" x14ac:dyDescent="0.25">
      <c r="A50" s="3" t="s">
        <v>44</v>
      </c>
      <c r="B50" s="2">
        <v>1927.2698</v>
      </c>
      <c r="C50" s="2">
        <v>0</v>
      </c>
      <c r="D50" s="2">
        <v>0</v>
      </c>
      <c r="E50" s="2">
        <v>0</v>
      </c>
      <c r="F50" s="2">
        <v>1927.2698</v>
      </c>
    </row>
    <row r="51" spans="1:6" x14ac:dyDescent="0.25">
      <c r="A51" s="3" t="s">
        <v>45</v>
      </c>
      <c r="B51" s="2">
        <v>659.30899999999997</v>
      </c>
      <c r="C51" s="2">
        <v>0</v>
      </c>
      <c r="D51" s="2">
        <v>0</v>
      </c>
      <c r="E51" s="2">
        <v>0</v>
      </c>
      <c r="F51" s="2">
        <v>659.30899999999997</v>
      </c>
    </row>
    <row r="52" spans="1:6" x14ac:dyDescent="0.25">
      <c r="A52" s="3" t="s">
        <v>46</v>
      </c>
      <c r="B52" s="2">
        <v>13344</v>
      </c>
      <c r="C52" s="2">
        <v>0</v>
      </c>
      <c r="D52" s="2">
        <v>0</v>
      </c>
      <c r="E52" s="2">
        <v>0</v>
      </c>
      <c r="F52" s="2">
        <v>13344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4273.0015000000003</v>
      </c>
      <c r="C56" s="2">
        <v>1803.8525999999999</v>
      </c>
      <c r="D56" s="2">
        <v>1088.5120999999999</v>
      </c>
      <c r="E56" s="2">
        <v>369.23809999999997</v>
      </c>
      <c r="F56" s="2">
        <v>7534.6043</v>
      </c>
    </row>
    <row r="57" spans="1:6" x14ac:dyDescent="0.25">
      <c r="A57" s="3" t="s">
        <v>43</v>
      </c>
      <c r="B57" s="2">
        <v>1803.8525999999999</v>
      </c>
      <c r="C57" s="2">
        <v>791.9194</v>
      </c>
      <c r="D57" s="2">
        <v>465.22059999999999</v>
      </c>
      <c r="E57" s="2">
        <v>161.8244</v>
      </c>
      <c r="F57" s="2">
        <v>3222.817</v>
      </c>
    </row>
    <row r="58" spans="1:6" x14ac:dyDescent="0.25">
      <c r="A58" s="3" t="s">
        <v>44</v>
      </c>
      <c r="B58" s="2">
        <v>1088.5120999999999</v>
      </c>
      <c r="C58" s="2">
        <v>465.22059999999999</v>
      </c>
      <c r="D58" s="2">
        <v>278.36090000000002</v>
      </c>
      <c r="E58" s="2">
        <v>95.176100000000005</v>
      </c>
      <c r="F58" s="2">
        <v>1927.2698</v>
      </c>
    </row>
    <row r="59" spans="1:6" x14ac:dyDescent="0.25">
      <c r="A59" s="3" t="s">
        <v>45</v>
      </c>
      <c r="B59" s="2">
        <v>369.23809999999997</v>
      </c>
      <c r="C59" s="2">
        <v>161.8244</v>
      </c>
      <c r="D59" s="2">
        <v>95.176100000000005</v>
      </c>
      <c r="E59" s="2">
        <v>33.070300000000003</v>
      </c>
      <c r="F59" s="2">
        <v>659.30899999999997</v>
      </c>
    </row>
    <row r="60" spans="1:6" x14ac:dyDescent="0.25">
      <c r="A60" s="3" t="s">
        <v>46</v>
      </c>
      <c r="B60" s="2">
        <v>7534.6043</v>
      </c>
      <c r="C60" s="2">
        <v>3222.817</v>
      </c>
      <c r="D60" s="2">
        <v>1927.2698</v>
      </c>
      <c r="E60" s="2">
        <v>659.30899999999997</v>
      </c>
      <c r="F60" s="2">
        <v>13344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0.43540000000000001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3.2000000000000002E-3</v>
      </c>
      <c r="C65" s="2"/>
      <c r="D65" s="2"/>
      <c r="E65" s="2"/>
      <c r="F65" s="2"/>
    </row>
    <row r="66" spans="1:6" x14ac:dyDescent="0.25">
      <c r="A66" s="3" t="s">
        <v>33</v>
      </c>
      <c r="B66" s="2">
        <v>4.1000000000000003E-3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13344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167</v>
      </c>
      <c r="B140" s="2" t="s">
        <v>123</v>
      </c>
      <c r="C140" s="2">
        <v>53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1</v>
      </c>
      <c r="B142" s="2">
        <v>1</v>
      </c>
      <c r="C142" s="2">
        <v>1</v>
      </c>
      <c r="D142" s="2"/>
      <c r="E142" s="2"/>
      <c r="F142" s="2"/>
    </row>
    <row r="143" spans="1:6" x14ac:dyDescent="0.25">
      <c r="A143" s="3">
        <v>2</v>
      </c>
      <c r="B143" s="2">
        <v>2</v>
      </c>
      <c r="C143" s="2">
        <v>2</v>
      </c>
      <c r="D143" s="2"/>
      <c r="E143" s="2"/>
      <c r="F143" s="2"/>
    </row>
    <row r="144" spans="1:6" x14ac:dyDescent="0.25">
      <c r="A144" s="3">
        <v>3</v>
      </c>
      <c r="B144" s="2">
        <v>3</v>
      </c>
      <c r="C144" s="2">
        <v>3</v>
      </c>
      <c r="D144" s="2"/>
      <c r="E144" s="2"/>
      <c r="F144" s="2"/>
    </row>
    <row r="145" spans="1:6" x14ac:dyDescent="0.25">
      <c r="A145" s="3">
        <v>4</v>
      </c>
      <c r="B145" s="2">
        <v>4</v>
      </c>
      <c r="C145" s="2">
        <v>4</v>
      </c>
      <c r="D145" s="2"/>
      <c r="E145" s="2"/>
      <c r="F145" s="2"/>
    </row>
    <row r="146" spans="1:6" x14ac:dyDescent="0.25">
      <c r="A146" s="3">
        <v>5</v>
      </c>
      <c r="B146" s="2">
        <v>5</v>
      </c>
      <c r="C146" s="2">
        <v>5</v>
      </c>
      <c r="D146" s="2"/>
      <c r="E146" s="2"/>
      <c r="F146" s="2"/>
    </row>
    <row r="147" spans="1:6" x14ac:dyDescent="0.25">
      <c r="A147" s="3">
        <v>7</v>
      </c>
      <c r="B147" s="2">
        <v>7</v>
      </c>
      <c r="C147" s="2">
        <v>7</v>
      </c>
      <c r="D147" s="2"/>
      <c r="E147" s="2"/>
      <c r="F147" s="2"/>
    </row>
    <row r="148" spans="1:6" x14ac:dyDescent="0.25">
      <c r="A148" s="3">
        <v>8</v>
      </c>
      <c r="B148" s="2">
        <v>8</v>
      </c>
      <c r="C148" s="2">
        <v>8</v>
      </c>
      <c r="D148" s="2"/>
      <c r="E148" s="2"/>
      <c r="F148" s="2"/>
    </row>
    <row r="149" spans="1:6" x14ac:dyDescent="0.25">
      <c r="A149" s="3">
        <v>10</v>
      </c>
      <c r="B149" s="2">
        <v>10</v>
      </c>
      <c r="C149" s="2">
        <v>10</v>
      </c>
      <c r="D149" s="2"/>
      <c r="E149" s="2"/>
      <c r="F149" s="2"/>
    </row>
    <row r="150" spans="1:6" x14ac:dyDescent="0.25">
      <c r="A150" s="3">
        <v>11</v>
      </c>
      <c r="B150" s="2">
        <v>11</v>
      </c>
      <c r="C150" s="2">
        <v>11</v>
      </c>
      <c r="D150" s="2"/>
      <c r="E150" s="2"/>
      <c r="F150" s="2"/>
    </row>
    <row r="151" spans="1:6" x14ac:dyDescent="0.25">
      <c r="A151" s="3">
        <v>12</v>
      </c>
      <c r="B151" s="2">
        <v>12</v>
      </c>
      <c r="C151" s="2">
        <v>12</v>
      </c>
      <c r="D151" s="2"/>
      <c r="E151" s="2"/>
      <c r="F151" s="2"/>
    </row>
    <row r="152" spans="1:6" x14ac:dyDescent="0.25">
      <c r="A152" s="3">
        <v>14</v>
      </c>
      <c r="B152" s="2">
        <v>14</v>
      </c>
      <c r="C152" s="2">
        <v>14</v>
      </c>
      <c r="D152" s="2"/>
      <c r="E152" s="2"/>
      <c r="F152" s="2"/>
    </row>
    <row r="153" spans="1:6" x14ac:dyDescent="0.25">
      <c r="A153" s="3">
        <v>15</v>
      </c>
      <c r="B153" s="2">
        <v>15</v>
      </c>
      <c r="C153" s="2">
        <v>15</v>
      </c>
      <c r="D153" s="2"/>
      <c r="E153" s="2"/>
      <c r="F153" s="2"/>
    </row>
    <row r="154" spans="1:6" x14ac:dyDescent="0.25">
      <c r="A154" s="3">
        <v>16</v>
      </c>
      <c r="B154" s="2">
        <v>16</v>
      </c>
      <c r="C154" s="2">
        <v>16</v>
      </c>
      <c r="D154" s="2"/>
      <c r="E154" s="2"/>
      <c r="F154" s="2"/>
    </row>
    <row r="155" spans="1:6" x14ac:dyDescent="0.25">
      <c r="A155" s="3">
        <v>17</v>
      </c>
      <c r="B155" s="2">
        <v>17</v>
      </c>
      <c r="C155" s="2">
        <v>17</v>
      </c>
      <c r="D155" s="2"/>
      <c r="E155" s="2"/>
      <c r="F155" s="2"/>
    </row>
    <row r="156" spans="1:6" x14ac:dyDescent="0.25">
      <c r="A156" s="3">
        <v>18</v>
      </c>
      <c r="B156" s="2">
        <v>18</v>
      </c>
      <c r="C156" s="2">
        <v>18</v>
      </c>
      <c r="D156" s="2"/>
      <c r="E156" s="2"/>
      <c r="F156" s="2"/>
    </row>
    <row r="157" spans="1:6" x14ac:dyDescent="0.25">
      <c r="A157" s="3">
        <v>20</v>
      </c>
      <c r="B157" s="2">
        <v>20</v>
      </c>
      <c r="C157" s="2">
        <v>20</v>
      </c>
      <c r="D157" s="2"/>
      <c r="E157" s="2"/>
      <c r="F157" s="2"/>
    </row>
    <row r="158" spans="1:6" x14ac:dyDescent="0.25">
      <c r="A158" s="3">
        <v>24</v>
      </c>
      <c r="B158" s="2">
        <v>24</v>
      </c>
      <c r="C158" s="2">
        <v>24</v>
      </c>
      <c r="D158" s="2"/>
      <c r="E158" s="2"/>
      <c r="F158" s="2"/>
    </row>
    <row r="159" spans="1:6" x14ac:dyDescent="0.25">
      <c r="A159" s="3">
        <v>25</v>
      </c>
      <c r="B159" s="2">
        <v>25</v>
      </c>
      <c r="C159" s="2">
        <v>25</v>
      </c>
      <c r="D159" s="2"/>
      <c r="E159" s="2"/>
      <c r="F159" s="2"/>
    </row>
    <row r="160" spans="1:6" x14ac:dyDescent="0.25">
      <c r="A160" s="3">
        <v>27</v>
      </c>
      <c r="B160" s="2">
        <v>27</v>
      </c>
      <c r="C160" s="2">
        <v>27</v>
      </c>
      <c r="D160" s="2"/>
      <c r="E160" s="2"/>
      <c r="F160" s="2"/>
    </row>
    <row r="161" spans="1:6" x14ac:dyDescent="0.25">
      <c r="A161" s="3">
        <v>28</v>
      </c>
      <c r="B161" s="2">
        <v>28</v>
      </c>
      <c r="C161" s="2">
        <v>28</v>
      </c>
      <c r="D161" s="2"/>
      <c r="E161" s="2"/>
      <c r="F161" s="2"/>
    </row>
    <row r="162" spans="1:6" x14ac:dyDescent="0.25">
      <c r="A162" s="3">
        <v>30</v>
      </c>
      <c r="B162" s="2">
        <v>30</v>
      </c>
      <c r="C162" s="2">
        <v>30</v>
      </c>
      <c r="D162" s="2"/>
      <c r="E162" s="2"/>
      <c r="F162" s="2"/>
    </row>
    <row r="163" spans="1:6" x14ac:dyDescent="0.25">
      <c r="A163" s="3">
        <v>33</v>
      </c>
      <c r="B163" s="2">
        <v>33</v>
      </c>
      <c r="C163" s="2">
        <v>33</v>
      </c>
      <c r="D163" s="2"/>
      <c r="E163" s="2"/>
      <c r="F163" s="2"/>
    </row>
    <row r="164" spans="1:6" x14ac:dyDescent="0.25">
      <c r="A164" s="3">
        <v>34</v>
      </c>
      <c r="B164" s="2">
        <v>34</v>
      </c>
      <c r="C164" s="2">
        <v>34</v>
      </c>
      <c r="D164" s="2"/>
      <c r="E164" s="2"/>
      <c r="F164" s="2"/>
    </row>
    <row r="165" spans="1:6" x14ac:dyDescent="0.25">
      <c r="A165" s="3">
        <v>37</v>
      </c>
      <c r="B165" s="2">
        <v>37</v>
      </c>
      <c r="C165" s="2">
        <v>37</v>
      </c>
      <c r="D165" s="2"/>
      <c r="E165" s="2"/>
      <c r="F165" s="2"/>
    </row>
    <row r="166" spans="1:6" x14ac:dyDescent="0.25">
      <c r="A166" s="3">
        <v>39</v>
      </c>
      <c r="B166" s="2">
        <v>39</v>
      </c>
      <c r="C166" s="2">
        <v>39</v>
      </c>
      <c r="D166" s="2"/>
      <c r="E166" s="2"/>
      <c r="F166" s="2"/>
    </row>
    <row r="167" spans="1:6" x14ac:dyDescent="0.25">
      <c r="A167" s="3">
        <v>40</v>
      </c>
      <c r="B167" s="2">
        <v>40</v>
      </c>
      <c r="C167" s="2">
        <v>40</v>
      </c>
      <c r="D167" s="2"/>
      <c r="E167" s="2"/>
      <c r="F167" s="2"/>
    </row>
    <row r="168" spans="1:6" x14ac:dyDescent="0.25">
      <c r="A168" s="3">
        <v>46</v>
      </c>
      <c r="B168" s="2">
        <v>46</v>
      </c>
      <c r="C168" s="2">
        <v>46</v>
      </c>
      <c r="D168" s="2"/>
      <c r="E168" s="2"/>
      <c r="F168" s="2"/>
    </row>
    <row r="169" spans="1:6" x14ac:dyDescent="0.25">
      <c r="A169" s="3">
        <v>48</v>
      </c>
      <c r="B169" s="2">
        <v>48</v>
      </c>
      <c r="C169" s="2">
        <v>48</v>
      </c>
      <c r="D169" s="2"/>
      <c r="E169" s="2"/>
      <c r="F169" s="2"/>
    </row>
    <row r="170" spans="1:6" x14ac:dyDescent="0.25">
      <c r="A170" s="3">
        <v>49</v>
      </c>
      <c r="B170" s="2">
        <v>49</v>
      </c>
      <c r="C170" s="2">
        <v>49</v>
      </c>
      <c r="D170" s="2"/>
      <c r="E170" s="2"/>
      <c r="F170" s="2"/>
    </row>
    <row r="171" spans="1:6" x14ac:dyDescent="0.25">
      <c r="A171" s="3">
        <v>50</v>
      </c>
      <c r="B171" s="2">
        <v>50</v>
      </c>
      <c r="C171" s="2">
        <v>50</v>
      </c>
      <c r="D171" s="2"/>
      <c r="E171" s="2"/>
      <c r="F171" s="2"/>
    </row>
    <row r="172" spans="1:6" x14ac:dyDescent="0.25">
      <c r="A172" s="3">
        <v>51</v>
      </c>
      <c r="B172" s="2">
        <v>51</v>
      </c>
      <c r="C172" s="2">
        <v>51</v>
      </c>
      <c r="D172" s="2"/>
      <c r="E172" s="2"/>
      <c r="F172" s="2"/>
    </row>
    <row r="173" spans="1:6" x14ac:dyDescent="0.25">
      <c r="A173" s="3">
        <v>57</v>
      </c>
      <c r="B173" s="2">
        <v>57</v>
      </c>
      <c r="C173" s="2">
        <v>57</v>
      </c>
      <c r="D173" s="2"/>
      <c r="E173" s="2"/>
      <c r="F173" s="2"/>
    </row>
    <row r="174" spans="1:6" x14ac:dyDescent="0.25">
      <c r="A174" s="3">
        <v>58</v>
      </c>
      <c r="B174" s="2">
        <v>58</v>
      </c>
      <c r="C174" s="2">
        <v>58</v>
      </c>
      <c r="D174" s="2"/>
      <c r="E174" s="2"/>
      <c r="F174" s="2"/>
    </row>
    <row r="175" spans="1:6" x14ac:dyDescent="0.25">
      <c r="A175" s="3">
        <v>60</v>
      </c>
      <c r="B175" s="2">
        <v>60</v>
      </c>
      <c r="C175" s="2">
        <v>60</v>
      </c>
      <c r="D175" s="2"/>
      <c r="E175" s="2"/>
      <c r="F175" s="2"/>
    </row>
    <row r="176" spans="1:6" x14ac:dyDescent="0.25">
      <c r="A176" s="3">
        <v>63</v>
      </c>
      <c r="B176" s="2">
        <v>63</v>
      </c>
      <c r="C176" s="2">
        <v>63</v>
      </c>
      <c r="D176" s="2"/>
      <c r="E176" s="2"/>
      <c r="F176" s="2"/>
    </row>
    <row r="177" spans="1:6" x14ac:dyDescent="0.25">
      <c r="A177" s="3">
        <v>65</v>
      </c>
      <c r="B177" s="2">
        <v>65</v>
      </c>
      <c r="C177" s="2">
        <v>65</v>
      </c>
      <c r="D177" s="2"/>
      <c r="E177" s="2"/>
      <c r="F177" s="2"/>
    </row>
    <row r="178" spans="1:6" x14ac:dyDescent="0.25">
      <c r="A178" s="3">
        <v>66</v>
      </c>
      <c r="B178" s="2">
        <v>66</v>
      </c>
      <c r="C178" s="2">
        <v>66</v>
      </c>
      <c r="D178" s="2"/>
      <c r="E178" s="2"/>
      <c r="F178" s="2"/>
    </row>
    <row r="179" spans="1:6" x14ac:dyDescent="0.25">
      <c r="A179" s="3">
        <v>67</v>
      </c>
      <c r="B179" s="2">
        <v>67</v>
      </c>
      <c r="C179" s="2">
        <v>67</v>
      </c>
      <c r="D179" s="2"/>
      <c r="E179" s="2"/>
      <c r="F179" s="2"/>
    </row>
    <row r="180" spans="1:6" x14ac:dyDescent="0.25">
      <c r="A180" s="3">
        <v>68</v>
      </c>
      <c r="B180" s="2">
        <v>68</v>
      </c>
      <c r="C180" s="2">
        <v>68</v>
      </c>
      <c r="D180" s="2"/>
      <c r="E180" s="2"/>
      <c r="F180" s="2"/>
    </row>
    <row r="181" spans="1:6" x14ac:dyDescent="0.25">
      <c r="A181" s="3">
        <v>70</v>
      </c>
      <c r="B181" s="2">
        <v>70</v>
      </c>
      <c r="C181" s="2">
        <v>70</v>
      </c>
      <c r="D181" s="2"/>
      <c r="E181" s="2"/>
      <c r="F181" s="2"/>
    </row>
    <row r="182" spans="1:6" x14ac:dyDescent="0.25">
      <c r="A182" s="3">
        <v>73</v>
      </c>
      <c r="B182" s="2">
        <v>73</v>
      </c>
      <c r="C182" s="2">
        <v>73</v>
      </c>
      <c r="D182" s="2"/>
      <c r="E182" s="2"/>
      <c r="F182" s="2"/>
    </row>
    <row r="183" spans="1:6" x14ac:dyDescent="0.25">
      <c r="A183" s="3">
        <v>75</v>
      </c>
      <c r="B183" s="2">
        <v>75</v>
      </c>
      <c r="C183" s="2">
        <v>75</v>
      </c>
      <c r="D183" s="2"/>
      <c r="E183" s="2"/>
      <c r="F183" s="2"/>
    </row>
    <row r="184" spans="1:6" x14ac:dyDescent="0.25">
      <c r="A184" s="3">
        <v>80</v>
      </c>
      <c r="B184" s="2">
        <v>80</v>
      </c>
      <c r="C184" s="2">
        <v>80</v>
      </c>
      <c r="D184" s="2"/>
      <c r="E184" s="2"/>
      <c r="F184" s="2"/>
    </row>
    <row r="185" spans="1:6" x14ac:dyDescent="0.25">
      <c r="A185" s="3">
        <v>82</v>
      </c>
      <c r="B185" s="2">
        <v>82</v>
      </c>
      <c r="C185" s="2">
        <v>82</v>
      </c>
      <c r="D185" s="2"/>
      <c r="E185" s="2"/>
      <c r="F185" s="2"/>
    </row>
    <row r="186" spans="1:6" x14ac:dyDescent="0.25">
      <c r="A186" s="3">
        <v>85</v>
      </c>
      <c r="B186" s="2">
        <v>85</v>
      </c>
      <c r="C186" s="2">
        <v>85</v>
      </c>
      <c r="D186" s="2"/>
      <c r="E186" s="2"/>
      <c r="F186" s="2"/>
    </row>
    <row r="187" spans="1:6" x14ac:dyDescent="0.25">
      <c r="A187" s="3">
        <v>90</v>
      </c>
      <c r="B187" s="2">
        <v>90</v>
      </c>
      <c r="C187" s="2">
        <v>90</v>
      </c>
      <c r="D187" s="2"/>
      <c r="E187" s="2"/>
      <c r="F187" s="2"/>
    </row>
    <row r="188" spans="1:6" x14ac:dyDescent="0.25">
      <c r="A188" s="3">
        <v>94</v>
      </c>
      <c r="B188" s="2">
        <v>94</v>
      </c>
      <c r="C188" s="2">
        <v>94</v>
      </c>
      <c r="D188" s="2"/>
      <c r="E188" s="2"/>
      <c r="F188" s="2"/>
    </row>
    <row r="189" spans="1:6" x14ac:dyDescent="0.25">
      <c r="A189" s="3">
        <v>95</v>
      </c>
      <c r="B189" s="2">
        <v>95</v>
      </c>
      <c r="C189" s="2">
        <v>95</v>
      </c>
      <c r="D189" s="2"/>
      <c r="E189" s="2"/>
      <c r="F189" s="2"/>
    </row>
    <row r="190" spans="1:6" x14ac:dyDescent="0.25">
      <c r="A190" s="3">
        <v>97</v>
      </c>
      <c r="B190" s="2">
        <v>97</v>
      </c>
      <c r="C190" s="2">
        <v>97</v>
      </c>
      <c r="D190" s="2"/>
      <c r="E190" s="2"/>
      <c r="F190" s="2"/>
    </row>
    <row r="191" spans="1:6" x14ac:dyDescent="0.25">
      <c r="A191" s="3">
        <v>98</v>
      </c>
      <c r="B191" s="2">
        <v>98</v>
      </c>
      <c r="C191" s="2">
        <v>98</v>
      </c>
      <c r="D191" s="2"/>
      <c r="E191" s="2"/>
      <c r="F191" s="2"/>
    </row>
    <row r="192" spans="1:6" x14ac:dyDescent="0.25">
      <c r="A192" s="3">
        <v>99</v>
      </c>
      <c r="B192" s="2">
        <v>99</v>
      </c>
      <c r="C192" s="2">
        <v>99</v>
      </c>
      <c r="D192" s="2"/>
      <c r="E192" s="2"/>
      <c r="F192" s="2"/>
    </row>
    <row r="193" spans="1:16" x14ac:dyDescent="0.25">
      <c r="A193" s="3">
        <v>100</v>
      </c>
      <c r="B193" s="2">
        <v>100</v>
      </c>
      <c r="C193" s="2">
        <v>100</v>
      </c>
      <c r="D193" s="2"/>
      <c r="E193" s="2"/>
      <c r="F193" s="2"/>
    </row>
    <row r="195" spans="1:16" ht="18.75" x14ac:dyDescent="0.25">
      <c r="A195" s="1" t="s">
        <v>101</v>
      </c>
    </row>
    <row r="197" spans="1:16" x14ac:dyDescent="0.25">
      <c r="A197" s="3" t="s">
        <v>102</v>
      </c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3" t="s">
        <v>103</v>
      </c>
      <c r="B198" s="3" t="s">
        <v>42</v>
      </c>
      <c r="C198" s="3" t="s">
        <v>104</v>
      </c>
      <c r="D198" s="3" t="s">
        <v>121</v>
      </c>
      <c r="E198" s="3" t="s">
        <v>43</v>
      </c>
      <c r="F198" s="3" t="s">
        <v>104</v>
      </c>
      <c r="G198" s="3" t="s">
        <v>121</v>
      </c>
      <c r="H198" s="3" t="s">
        <v>44</v>
      </c>
      <c r="I198" s="3" t="s">
        <v>104</v>
      </c>
      <c r="J198" s="3" t="s">
        <v>121</v>
      </c>
      <c r="K198" s="3" t="s">
        <v>45</v>
      </c>
      <c r="L198" s="3" t="s">
        <v>104</v>
      </c>
      <c r="M198" s="3" t="s">
        <v>121</v>
      </c>
      <c r="N198" s="3" t="s">
        <v>105</v>
      </c>
      <c r="O198" s="3" t="s">
        <v>9</v>
      </c>
      <c r="P198" s="2"/>
    </row>
    <row r="199" spans="1:16" x14ac:dyDescent="0.25">
      <c r="A199" s="3"/>
      <c r="B199" s="2">
        <v>0.71030000000000004</v>
      </c>
      <c r="C199" s="2">
        <v>0.31330000000000002</v>
      </c>
      <c r="D199" s="2">
        <v>2.2669999999999999</v>
      </c>
      <c r="E199" s="2">
        <v>0.62529999999999997</v>
      </c>
      <c r="F199" s="2">
        <v>0.30130000000000001</v>
      </c>
      <c r="G199" s="2">
        <v>2.0754999999999999</v>
      </c>
      <c r="H199" s="2">
        <v>-0.34989999999999999</v>
      </c>
      <c r="I199" s="2">
        <v>0.50390000000000001</v>
      </c>
      <c r="J199" s="2">
        <v>-0.69430000000000003</v>
      </c>
      <c r="K199" s="2">
        <v>-0.98570000000000002</v>
      </c>
      <c r="L199" s="2">
        <v>0.42880000000000001</v>
      </c>
      <c r="M199" s="2">
        <v>-2.2988</v>
      </c>
      <c r="N199" s="2">
        <v>9.7586999999999993</v>
      </c>
      <c r="O199" s="2">
        <v>2.1000000000000001E-2</v>
      </c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3" t="s">
        <v>106</v>
      </c>
      <c r="B201" s="3" t="s">
        <v>42</v>
      </c>
      <c r="C201" s="3" t="s">
        <v>104</v>
      </c>
      <c r="D201" s="3" t="s">
        <v>121</v>
      </c>
      <c r="E201" s="3" t="s">
        <v>43</v>
      </c>
      <c r="F201" s="3" t="s">
        <v>104</v>
      </c>
      <c r="G201" s="3" t="s">
        <v>121</v>
      </c>
      <c r="H201" s="3" t="s">
        <v>44</v>
      </c>
      <c r="I201" s="3" t="s">
        <v>104</v>
      </c>
      <c r="J201" s="3" t="s">
        <v>121</v>
      </c>
      <c r="K201" s="3" t="s">
        <v>45</v>
      </c>
      <c r="L201" s="3" t="s">
        <v>104</v>
      </c>
      <c r="M201" s="3" t="s">
        <v>121</v>
      </c>
      <c r="N201" s="3" t="s">
        <v>105</v>
      </c>
      <c r="O201" s="3" t="s">
        <v>9</v>
      </c>
      <c r="P201" s="2"/>
    </row>
    <row r="202" spans="1:16" x14ac:dyDescent="0.25">
      <c r="A202" s="3" t="s">
        <v>167</v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>
        <v>4.7999999999999996E-3</v>
      </c>
      <c r="C203" s="2">
        <v>3.2000000000000002E-3</v>
      </c>
      <c r="D203" s="2">
        <v>1.4976</v>
      </c>
      <c r="E203" s="2">
        <v>-3.3999999999999998E-3</v>
      </c>
      <c r="F203" s="2">
        <v>3.0999999999999999E-3</v>
      </c>
      <c r="G203" s="2">
        <v>-1.0773999999999999</v>
      </c>
      <c r="H203" s="2">
        <v>1.6000000000000001E-3</v>
      </c>
      <c r="I203" s="2">
        <v>5.1999999999999998E-3</v>
      </c>
      <c r="J203" s="2">
        <v>0.31080000000000002</v>
      </c>
      <c r="K203" s="2">
        <v>-3.0999999999999999E-3</v>
      </c>
      <c r="L203" s="2">
        <v>4.3E-3</v>
      </c>
      <c r="M203" s="2">
        <v>-0.72030000000000005</v>
      </c>
      <c r="N203" s="2">
        <v>4.6893000000000002</v>
      </c>
      <c r="O203" s="2">
        <v>0.2</v>
      </c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6" spans="1:16" ht="18.75" x14ac:dyDescent="0.25">
      <c r="A206" s="1" t="s">
        <v>107</v>
      </c>
    </row>
    <row r="208" spans="1:16" x14ac:dyDescent="0.25">
      <c r="A208" s="3" t="s">
        <v>102</v>
      </c>
      <c r="B208" s="3"/>
      <c r="C208" s="3"/>
      <c r="D208" s="3" t="s">
        <v>105</v>
      </c>
      <c r="E208" s="3" t="s">
        <v>108</v>
      </c>
      <c r="F208" s="3" t="s">
        <v>9</v>
      </c>
    </row>
    <row r="209" spans="1:6" x14ac:dyDescent="0.25">
      <c r="A209" s="3" t="s">
        <v>103</v>
      </c>
      <c r="B209" s="2"/>
      <c r="C209" s="2"/>
      <c r="D209" s="2"/>
      <c r="E209" s="2"/>
      <c r="F209" s="2"/>
    </row>
    <row r="210" spans="1:6" x14ac:dyDescent="0.25">
      <c r="A210" s="3" t="s">
        <v>109</v>
      </c>
      <c r="B210" s="3">
        <v>1</v>
      </c>
      <c r="C210" s="3">
        <v>2</v>
      </c>
      <c r="D210" s="2">
        <v>4.7E-2</v>
      </c>
      <c r="E210" s="2">
        <v>1</v>
      </c>
      <c r="F210" s="2">
        <v>0.83</v>
      </c>
    </row>
    <row r="211" spans="1:6" x14ac:dyDescent="0.25">
      <c r="A211" s="3" t="s">
        <v>109</v>
      </c>
      <c r="B211" s="3">
        <v>1</v>
      </c>
      <c r="C211" s="3">
        <v>3</v>
      </c>
      <c r="D211" s="2">
        <v>2.1814</v>
      </c>
      <c r="E211" s="2">
        <v>1</v>
      </c>
      <c r="F211" s="2">
        <v>0.14000000000000001</v>
      </c>
    </row>
    <row r="212" spans="1:6" x14ac:dyDescent="0.25">
      <c r="A212" s="3" t="s">
        <v>109</v>
      </c>
      <c r="B212" s="3">
        <v>1</v>
      </c>
      <c r="C212" s="3">
        <v>4</v>
      </c>
      <c r="D212" s="2">
        <v>8.2065999999999999</v>
      </c>
      <c r="E212" s="2">
        <v>1</v>
      </c>
      <c r="F212" s="2">
        <v>4.1999999999999997E-3</v>
      </c>
    </row>
    <row r="213" spans="1:6" x14ac:dyDescent="0.25">
      <c r="A213" s="3" t="s">
        <v>109</v>
      </c>
      <c r="B213" s="3">
        <v>2</v>
      </c>
      <c r="C213" s="3">
        <v>3</v>
      </c>
      <c r="D213" s="2">
        <v>1.9984999999999999</v>
      </c>
      <c r="E213" s="2">
        <v>1</v>
      </c>
      <c r="F213" s="2">
        <v>0.16</v>
      </c>
    </row>
    <row r="214" spans="1:6" x14ac:dyDescent="0.25">
      <c r="A214" s="3" t="s">
        <v>109</v>
      </c>
      <c r="B214" s="3">
        <v>2</v>
      </c>
      <c r="C214" s="3">
        <v>4</v>
      </c>
      <c r="D214" s="2">
        <v>7.2034000000000002</v>
      </c>
      <c r="E214" s="2">
        <v>1</v>
      </c>
      <c r="F214" s="2">
        <v>7.3000000000000001E-3</v>
      </c>
    </row>
    <row r="215" spans="1:6" x14ac:dyDescent="0.25">
      <c r="A215" s="3" t="s">
        <v>109</v>
      </c>
      <c r="B215" s="3">
        <v>3</v>
      </c>
      <c r="C215" s="3">
        <v>4</v>
      </c>
      <c r="D215" s="2">
        <v>0.62070000000000003</v>
      </c>
      <c r="E215" s="2">
        <v>1</v>
      </c>
      <c r="F215" s="2">
        <v>0.43</v>
      </c>
    </row>
    <row r="216" spans="1:6" x14ac:dyDescent="0.25">
      <c r="A216" s="3" t="s">
        <v>167</v>
      </c>
      <c r="B216" s="2"/>
      <c r="C216" s="2"/>
      <c r="D216" s="2"/>
      <c r="E216" s="2"/>
      <c r="F216" s="2"/>
    </row>
    <row r="217" spans="1:6" x14ac:dyDescent="0.25">
      <c r="A217" s="3" t="s">
        <v>109</v>
      </c>
      <c r="B217" s="3">
        <v>1</v>
      </c>
      <c r="C217" s="3">
        <v>2</v>
      </c>
      <c r="D217" s="2">
        <v>3.9903</v>
      </c>
      <c r="E217" s="2">
        <v>1</v>
      </c>
      <c r="F217" s="2">
        <v>4.5999999999999999E-2</v>
      </c>
    </row>
    <row r="218" spans="1:6" x14ac:dyDescent="0.25">
      <c r="A218" s="3" t="s">
        <v>109</v>
      </c>
      <c r="B218" s="3">
        <v>1</v>
      </c>
      <c r="C218" s="3">
        <v>3</v>
      </c>
      <c r="D218" s="2">
        <v>0.18479999999999999</v>
      </c>
      <c r="E218" s="2">
        <v>1</v>
      </c>
      <c r="F218" s="2">
        <v>0.67</v>
      </c>
    </row>
    <row r="219" spans="1:6" x14ac:dyDescent="0.25">
      <c r="A219" s="3" t="s">
        <v>109</v>
      </c>
      <c r="B219" s="3">
        <v>1</v>
      </c>
      <c r="C219" s="3">
        <v>4</v>
      </c>
      <c r="D219" s="2">
        <v>1.7866</v>
      </c>
      <c r="E219" s="2">
        <v>1</v>
      </c>
      <c r="F219" s="2">
        <v>0.18</v>
      </c>
    </row>
    <row r="220" spans="1:6" x14ac:dyDescent="0.25">
      <c r="A220" s="3" t="s">
        <v>109</v>
      </c>
      <c r="B220" s="3">
        <v>2</v>
      </c>
      <c r="C220" s="3">
        <v>3</v>
      </c>
      <c r="D220" s="2">
        <v>0.4819</v>
      </c>
      <c r="E220" s="2">
        <v>1</v>
      </c>
      <c r="F220" s="2">
        <v>0.49</v>
      </c>
    </row>
    <row r="221" spans="1:6" x14ac:dyDescent="0.25">
      <c r="A221" s="3" t="s">
        <v>109</v>
      </c>
      <c r="B221" s="3">
        <v>2</v>
      </c>
      <c r="C221" s="3">
        <v>4</v>
      </c>
      <c r="D221" s="2">
        <v>1.9E-3</v>
      </c>
      <c r="E221" s="2">
        <v>1</v>
      </c>
      <c r="F221" s="2">
        <v>0.96</v>
      </c>
    </row>
    <row r="222" spans="1:6" x14ac:dyDescent="0.25">
      <c r="A222" s="3" t="s">
        <v>109</v>
      </c>
      <c r="B222" s="3">
        <v>3</v>
      </c>
      <c r="C222" s="3">
        <v>4</v>
      </c>
      <c r="D222" s="2">
        <v>0.32679999999999998</v>
      </c>
      <c r="E222" s="2">
        <v>1</v>
      </c>
      <c r="F222" s="2">
        <v>0.56999999999999995</v>
      </c>
    </row>
    <row r="224" spans="1:6" ht="18.75" x14ac:dyDescent="0.25">
      <c r="A224" s="1" t="s">
        <v>110</v>
      </c>
    </row>
    <row r="226" spans="1:9" x14ac:dyDescent="0.25">
      <c r="A226" s="2"/>
      <c r="B226" s="3" t="s">
        <v>42</v>
      </c>
      <c r="C226" s="3" t="s">
        <v>104</v>
      </c>
      <c r="D226" s="3" t="s">
        <v>43</v>
      </c>
      <c r="E226" s="3" t="s">
        <v>104</v>
      </c>
      <c r="F226" s="3" t="s">
        <v>44</v>
      </c>
      <c r="G226" s="3" t="s">
        <v>104</v>
      </c>
      <c r="H226" s="3" t="s">
        <v>45</v>
      </c>
      <c r="I226" s="3" t="s">
        <v>104</v>
      </c>
    </row>
    <row r="227" spans="1:9" x14ac:dyDescent="0.25">
      <c r="A227" s="3" t="s">
        <v>111</v>
      </c>
      <c r="B227" s="2">
        <v>0.56459999999999999</v>
      </c>
      <c r="C227" s="2">
        <v>2.0400000000000001E-2</v>
      </c>
      <c r="D227" s="2">
        <v>0.24149999999999999</v>
      </c>
      <c r="E227" s="2">
        <v>1.7000000000000001E-2</v>
      </c>
      <c r="F227" s="2">
        <v>0.1444</v>
      </c>
      <c r="G227" s="2">
        <v>1.7299999999999999E-2</v>
      </c>
      <c r="H227" s="2">
        <v>4.9399999999999999E-2</v>
      </c>
      <c r="I227" s="2">
        <v>8.8000000000000005E-3</v>
      </c>
    </row>
    <row r="228" spans="1:9" x14ac:dyDescent="0.25">
      <c r="A228" s="3" t="s">
        <v>106</v>
      </c>
      <c r="B228" s="2"/>
      <c r="C228" s="2"/>
      <c r="D228" s="2"/>
      <c r="E228" s="2"/>
      <c r="F228" s="2"/>
      <c r="G228" s="2"/>
      <c r="H228" s="2"/>
      <c r="I228" s="2"/>
    </row>
    <row r="229" spans="1:9" x14ac:dyDescent="0.25">
      <c r="A229" s="3" t="s">
        <v>167</v>
      </c>
      <c r="B229" s="2"/>
      <c r="C229" s="2"/>
      <c r="D229" s="2"/>
      <c r="E229" s="2"/>
      <c r="F229" s="2"/>
      <c r="G229" s="2"/>
      <c r="H229" s="2"/>
      <c r="I229" s="2"/>
    </row>
    <row r="230" spans="1:9" x14ac:dyDescent="0.25">
      <c r="A230" s="11">
        <v>18994</v>
      </c>
      <c r="B230" s="2">
        <v>6.2899999999999998E-2</v>
      </c>
      <c r="C230" s="2" t="s">
        <v>11</v>
      </c>
      <c r="D230" s="2">
        <v>0.1114</v>
      </c>
      <c r="E230" s="2" t="s">
        <v>11</v>
      </c>
      <c r="F230" s="2">
        <v>7.8299999999999995E-2</v>
      </c>
      <c r="G230" s="2" t="s">
        <v>11</v>
      </c>
      <c r="H230" s="2">
        <v>0.10929999999999999</v>
      </c>
      <c r="I230" s="2" t="s">
        <v>11</v>
      </c>
    </row>
    <row r="231" spans="1:9" x14ac:dyDescent="0.25">
      <c r="A231" s="3" t="s">
        <v>228</v>
      </c>
      <c r="B231" s="2">
        <v>0.93710000000000004</v>
      </c>
      <c r="C231" s="2" t="s">
        <v>11</v>
      </c>
      <c r="D231" s="2">
        <v>0.88859999999999995</v>
      </c>
      <c r="E231" s="2" t="s">
        <v>11</v>
      </c>
      <c r="F231" s="2">
        <v>0.92169999999999996</v>
      </c>
      <c r="G231" s="2" t="s">
        <v>11</v>
      </c>
      <c r="H231" s="2">
        <v>0.89070000000000005</v>
      </c>
      <c r="I231" s="2" t="s">
        <v>11</v>
      </c>
    </row>
    <row r="232" spans="1:9" x14ac:dyDescent="0.25">
      <c r="A232" s="3" t="s">
        <v>124</v>
      </c>
      <c r="B232" s="2">
        <v>95.481899999999996</v>
      </c>
      <c r="C232" s="2" t="s">
        <v>11</v>
      </c>
      <c r="D232" s="2">
        <v>91.02</v>
      </c>
      <c r="E232" s="2" t="s">
        <v>11</v>
      </c>
      <c r="F232" s="2">
        <v>94.082300000000004</v>
      </c>
      <c r="G232" s="2" t="s">
        <v>11</v>
      </c>
      <c r="H232" s="2">
        <v>91.215900000000005</v>
      </c>
      <c r="I232" s="2" t="s">
        <v>11</v>
      </c>
    </row>
    <row r="234" spans="1:9" ht="18.75" x14ac:dyDescent="0.25">
      <c r="A234" s="1" t="s">
        <v>112</v>
      </c>
    </row>
    <row r="236" spans="1:9" x14ac:dyDescent="0.25">
      <c r="A236" s="2"/>
      <c r="B236" s="3" t="s">
        <v>42</v>
      </c>
      <c r="C236" s="3" t="s">
        <v>43</v>
      </c>
      <c r="D236" s="3" t="s">
        <v>44</v>
      </c>
      <c r="E236" s="3" t="s">
        <v>45</v>
      </c>
    </row>
    <row r="237" spans="1:9" x14ac:dyDescent="0.25">
      <c r="A237" s="3" t="s">
        <v>113</v>
      </c>
      <c r="B237" s="2">
        <v>0.56459999999999999</v>
      </c>
      <c r="C237" s="2">
        <v>0.24149999999999999</v>
      </c>
      <c r="D237" s="2">
        <v>0.1444</v>
      </c>
      <c r="E237" s="2">
        <v>4.9399999999999999E-2</v>
      </c>
    </row>
    <row r="238" spans="1:9" x14ac:dyDescent="0.25">
      <c r="A238" s="3" t="s">
        <v>106</v>
      </c>
      <c r="B238" s="2"/>
      <c r="C238" s="2"/>
      <c r="D238" s="2"/>
      <c r="E238" s="2"/>
    </row>
    <row r="239" spans="1:9" x14ac:dyDescent="0.25">
      <c r="A239" s="3" t="s">
        <v>167</v>
      </c>
      <c r="B239" s="2"/>
      <c r="C239" s="2"/>
      <c r="D239" s="2"/>
      <c r="E239" s="2"/>
    </row>
    <row r="240" spans="1:9" x14ac:dyDescent="0.25">
      <c r="A240" s="11">
        <v>18994</v>
      </c>
      <c r="B240" s="2">
        <v>0.4481</v>
      </c>
      <c r="C240" s="2">
        <v>0.34060000000000001</v>
      </c>
      <c r="D240" s="2">
        <v>0.1429</v>
      </c>
      <c r="E240" s="2">
        <v>6.8400000000000002E-2</v>
      </c>
    </row>
    <row r="241" spans="1:9" x14ac:dyDescent="0.25">
      <c r="A241" s="3" t="s">
        <v>228</v>
      </c>
      <c r="B241" s="2">
        <v>0.5746</v>
      </c>
      <c r="C241" s="2">
        <v>0.2331</v>
      </c>
      <c r="D241" s="2">
        <v>0.14460000000000001</v>
      </c>
      <c r="E241" s="2">
        <v>4.7800000000000002E-2</v>
      </c>
    </row>
    <row r="243" spans="1:9" ht="18.75" x14ac:dyDescent="0.25">
      <c r="A243" s="1" t="s">
        <v>114</v>
      </c>
    </row>
    <row r="245" spans="1:9" x14ac:dyDescent="0.25">
      <c r="A245" s="2"/>
      <c r="B245" s="24" t="s">
        <v>109</v>
      </c>
      <c r="C245" s="25"/>
      <c r="D245" s="25"/>
      <c r="E245" s="25"/>
      <c r="F245" s="25"/>
      <c r="G245" s="25"/>
      <c r="H245" s="25"/>
      <c r="I245" s="26"/>
    </row>
    <row r="246" spans="1:9" x14ac:dyDescent="0.25">
      <c r="A246" s="3" t="s">
        <v>167</v>
      </c>
      <c r="B246" s="3">
        <v>1</v>
      </c>
      <c r="C246" s="3" t="s">
        <v>104</v>
      </c>
      <c r="D246" s="3">
        <v>2</v>
      </c>
      <c r="E246" s="3" t="s">
        <v>104</v>
      </c>
      <c r="F246" s="3">
        <v>3</v>
      </c>
      <c r="G246" s="3" t="s">
        <v>104</v>
      </c>
      <c r="H246" s="3">
        <v>4</v>
      </c>
      <c r="I246" s="3" t="s">
        <v>104</v>
      </c>
    </row>
    <row r="247" spans="1:9" x14ac:dyDescent="0.25">
      <c r="A247" s="3">
        <v>0</v>
      </c>
      <c r="B247" s="2">
        <v>0.40839999999999999</v>
      </c>
      <c r="C247" s="2">
        <v>9.1800000000000007E-2</v>
      </c>
      <c r="D247" s="2">
        <v>0.37519999999999998</v>
      </c>
      <c r="E247" s="2">
        <v>8.4500000000000006E-2</v>
      </c>
      <c r="F247" s="2">
        <v>0.14149999999999999</v>
      </c>
      <c r="G247" s="2">
        <v>8.1500000000000003E-2</v>
      </c>
      <c r="H247" s="2">
        <v>7.4899999999999994E-2</v>
      </c>
      <c r="I247" s="2">
        <v>3.85E-2</v>
      </c>
    </row>
    <row r="248" spans="1:9" x14ac:dyDescent="0.25">
      <c r="A248" s="3">
        <v>1</v>
      </c>
      <c r="B248" s="2">
        <v>0.41010000000000002</v>
      </c>
      <c r="C248" s="2">
        <v>9.0999999999999998E-2</v>
      </c>
      <c r="D248" s="2">
        <v>0.37359999999999999</v>
      </c>
      <c r="E248" s="2">
        <v>8.3500000000000005E-2</v>
      </c>
      <c r="F248" s="2">
        <v>0.1416</v>
      </c>
      <c r="G248" s="2">
        <v>8.0699999999999994E-2</v>
      </c>
      <c r="H248" s="2">
        <v>7.46E-2</v>
      </c>
      <c r="I248" s="2">
        <v>3.7999999999999999E-2</v>
      </c>
    </row>
    <row r="249" spans="1:9" x14ac:dyDescent="0.25">
      <c r="A249" s="3">
        <v>2</v>
      </c>
      <c r="B249" s="2">
        <v>0.4118</v>
      </c>
      <c r="C249" s="2">
        <v>9.0200000000000002E-2</v>
      </c>
      <c r="D249" s="2">
        <v>0.37209999999999999</v>
      </c>
      <c r="E249" s="2">
        <v>8.2500000000000004E-2</v>
      </c>
      <c r="F249" s="2">
        <v>0.14169999999999999</v>
      </c>
      <c r="G249" s="2">
        <v>7.9899999999999999E-2</v>
      </c>
      <c r="H249" s="2">
        <v>7.4300000000000005E-2</v>
      </c>
      <c r="I249" s="2">
        <v>3.7499999999999999E-2</v>
      </c>
    </row>
    <row r="250" spans="1:9" x14ac:dyDescent="0.25">
      <c r="A250" s="3">
        <v>3</v>
      </c>
      <c r="B250" s="2">
        <v>0.41349999999999998</v>
      </c>
      <c r="C250" s="2">
        <v>8.9399999999999993E-2</v>
      </c>
      <c r="D250" s="2">
        <v>0.37059999999999998</v>
      </c>
      <c r="E250" s="2">
        <v>8.1500000000000003E-2</v>
      </c>
      <c r="F250" s="2">
        <v>0.1419</v>
      </c>
      <c r="G250" s="2">
        <v>7.9200000000000007E-2</v>
      </c>
      <c r="H250" s="2">
        <v>7.4099999999999999E-2</v>
      </c>
      <c r="I250" s="2">
        <v>3.6999999999999998E-2</v>
      </c>
    </row>
    <row r="251" spans="1:9" x14ac:dyDescent="0.25">
      <c r="A251" s="3">
        <v>4</v>
      </c>
      <c r="B251" s="2">
        <v>0.41520000000000001</v>
      </c>
      <c r="C251" s="2">
        <v>8.8599999999999998E-2</v>
      </c>
      <c r="D251" s="2">
        <v>0.36909999999999998</v>
      </c>
      <c r="E251" s="2">
        <v>8.0600000000000005E-2</v>
      </c>
      <c r="F251" s="2">
        <v>0.14199999999999999</v>
      </c>
      <c r="G251" s="2">
        <v>7.8399999999999997E-2</v>
      </c>
      <c r="H251" s="2">
        <v>7.3800000000000004E-2</v>
      </c>
      <c r="I251" s="2">
        <v>3.6499999999999998E-2</v>
      </c>
    </row>
    <row r="252" spans="1:9" x14ac:dyDescent="0.25">
      <c r="A252" s="3">
        <v>5</v>
      </c>
      <c r="B252" s="2">
        <v>0.4168</v>
      </c>
      <c r="C252" s="2">
        <v>8.7800000000000003E-2</v>
      </c>
      <c r="D252" s="2">
        <v>0.36759999999999998</v>
      </c>
      <c r="E252" s="2">
        <v>7.9600000000000004E-2</v>
      </c>
      <c r="F252" s="2">
        <v>0.1421</v>
      </c>
      <c r="G252" s="2">
        <v>7.7700000000000005E-2</v>
      </c>
      <c r="H252" s="2">
        <v>7.3499999999999996E-2</v>
      </c>
      <c r="I252" s="2">
        <v>3.61E-2</v>
      </c>
    </row>
    <row r="253" spans="1:9" x14ac:dyDescent="0.25">
      <c r="A253" s="3">
        <v>7</v>
      </c>
      <c r="B253" s="2">
        <v>0.42020000000000002</v>
      </c>
      <c r="C253" s="2">
        <v>8.6199999999999999E-2</v>
      </c>
      <c r="D253" s="2">
        <v>0.36449999999999999</v>
      </c>
      <c r="E253" s="2">
        <v>7.7600000000000002E-2</v>
      </c>
      <c r="F253" s="2">
        <v>0.14230000000000001</v>
      </c>
      <c r="G253" s="2">
        <v>7.6100000000000001E-2</v>
      </c>
      <c r="H253" s="2">
        <v>7.2900000000000006E-2</v>
      </c>
      <c r="I253" s="2">
        <v>3.5099999999999999E-2</v>
      </c>
    </row>
    <row r="254" spans="1:9" x14ac:dyDescent="0.25">
      <c r="A254" s="3">
        <v>8</v>
      </c>
      <c r="B254" s="2">
        <v>0.4219</v>
      </c>
      <c r="C254" s="2">
        <v>8.5400000000000004E-2</v>
      </c>
      <c r="D254" s="2">
        <v>0.36299999999999999</v>
      </c>
      <c r="E254" s="2">
        <v>7.6600000000000001E-2</v>
      </c>
      <c r="F254" s="2">
        <v>0.14249999999999999</v>
      </c>
      <c r="G254" s="2">
        <v>7.5399999999999995E-2</v>
      </c>
      <c r="H254" s="2">
        <v>7.2599999999999998E-2</v>
      </c>
      <c r="I254" s="2">
        <v>3.4599999999999999E-2</v>
      </c>
    </row>
    <row r="255" spans="1:9" x14ac:dyDescent="0.25">
      <c r="A255" s="3">
        <v>10</v>
      </c>
      <c r="B255" s="2">
        <v>0.42530000000000001</v>
      </c>
      <c r="C255" s="2">
        <v>8.3799999999999999E-2</v>
      </c>
      <c r="D255" s="2">
        <v>0.36</v>
      </c>
      <c r="E255" s="2">
        <v>7.4700000000000003E-2</v>
      </c>
      <c r="F255" s="2">
        <v>0.14269999999999999</v>
      </c>
      <c r="G255" s="2">
        <v>7.3800000000000004E-2</v>
      </c>
      <c r="H255" s="2">
        <v>7.2099999999999997E-2</v>
      </c>
      <c r="I255" s="2">
        <v>3.3700000000000001E-2</v>
      </c>
    </row>
    <row r="256" spans="1:9" x14ac:dyDescent="0.25">
      <c r="A256" s="3">
        <v>11</v>
      </c>
      <c r="B256" s="2">
        <v>0.42699999999999999</v>
      </c>
      <c r="C256" s="2">
        <v>8.3000000000000004E-2</v>
      </c>
      <c r="D256" s="2">
        <v>0.35849999999999999</v>
      </c>
      <c r="E256" s="2">
        <v>7.3700000000000002E-2</v>
      </c>
      <c r="F256" s="2">
        <v>0.14280000000000001</v>
      </c>
      <c r="G256" s="2">
        <v>7.2999999999999995E-2</v>
      </c>
      <c r="H256" s="2">
        <v>7.1800000000000003E-2</v>
      </c>
      <c r="I256" s="2">
        <v>3.32E-2</v>
      </c>
    </row>
    <row r="257" spans="1:9" x14ac:dyDescent="0.25">
      <c r="A257" s="3">
        <v>12</v>
      </c>
      <c r="B257" s="2">
        <v>0.42870000000000003</v>
      </c>
      <c r="C257" s="2">
        <v>8.2199999999999995E-2</v>
      </c>
      <c r="D257" s="2">
        <v>0.3569</v>
      </c>
      <c r="E257" s="2">
        <v>7.2800000000000004E-2</v>
      </c>
      <c r="F257" s="2">
        <v>0.1429</v>
      </c>
      <c r="G257" s="2">
        <v>7.2300000000000003E-2</v>
      </c>
      <c r="H257" s="2">
        <v>7.1499999999999994E-2</v>
      </c>
      <c r="I257" s="2">
        <v>3.2800000000000003E-2</v>
      </c>
    </row>
    <row r="258" spans="1:9" x14ac:dyDescent="0.25">
      <c r="A258" s="3">
        <v>14</v>
      </c>
      <c r="B258" s="2">
        <v>0.432</v>
      </c>
      <c r="C258" s="2">
        <v>8.0500000000000002E-2</v>
      </c>
      <c r="D258" s="2">
        <v>0.35389999999999999</v>
      </c>
      <c r="E258" s="2">
        <v>7.0800000000000002E-2</v>
      </c>
      <c r="F258" s="2">
        <v>0.1431</v>
      </c>
      <c r="G258" s="2">
        <v>7.0699999999999999E-2</v>
      </c>
      <c r="H258" s="2">
        <v>7.0900000000000005E-2</v>
      </c>
      <c r="I258" s="2">
        <v>3.1800000000000002E-2</v>
      </c>
    </row>
    <row r="259" spans="1:9" x14ac:dyDescent="0.25">
      <c r="A259" s="3">
        <v>15</v>
      </c>
      <c r="B259" s="2">
        <v>0.43369999999999997</v>
      </c>
      <c r="C259" s="2">
        <v>7.9699999999999993E-2</v>
      </c>
      <c r="D259" s="2">
        <v>0.35239999999999999</v>
      </c>
      <c r="E259" s="2">
        <v>6.9900000000000004E-2</v>
      </c>
      <c r="F259" s="2">
        <v>0.14319999999999999</v>
      </c>
      <c r="G259" s="2">
        <v>6.9900000000000004E-2</v>
      </c>
      <c r="H259" s="2">
        <v>7.0699999999999999E-2</v>
      </c>
      <c r="I259" s="2">
        <v>3.1399999999999997E-2</v>
      </c>
    </row>
    <row r="260" spans="1:9" x14ac:dyDescent="0.25">
      <c r="A260" s="3">
        <v>16</v>
      </c>
      <c r="B260" s="2">
        <v>0.43540000000000001</v>
      </c>
      <c r="C260" s="2">
        <v>7.8899999999999998E-2</v>
      </c>
      <c r="D260" s="2">
        <v>0.35089999999999999</v>
      </c>
      <c r="E260" s="2">
        <v>6.8900000000000003E-2</v>
      </c>
      <c r="F260" s="2">
        <v>0.14330000000000001</v>
      </c>
      <c r="G260" s="2">
        <v>6.9199999999999998E-2</v>
      </c>
      <c r="H260" s="2">
        <v>7.0400000000000004E-2</v>
      </c>
      <c r="I260" s="2">
        <v>3.09E-2</v>
      </c>
    </row>
    <row r="261" spans="1:9" x14ac:dyDescent="0.25">
      <c r="A261" s="3">
        <v>17</v>
      </c>
      <c r="B261" s="2">
        <v>0.43709999999999999</v>
      </c>
      <c r="C261" s="2">
        <v>7.8E-2</v>
      </c>
      <c r="D261" s="2">
        <v>0.34939999999999999</v>
      </c>
      <c r="E261" s="2">
        <v>6.8000000000000005E-2</v>
      </c>
      <c r="F261" s="2">
        <v>0.1434</v>
      </c>
      <c r="G261" s="2">
        <v>6.8400000000000002E-2</v>
      </c>
      <c r="H261" s="2">
        <v>7.0099999999999996E-2</v>
      </c>
      <c r="I261" s="2">
        <v>3.0499999999999999E-2</v>
      </c>
    </row>
    <row r="262" spans="1:9" x14ac:dyDescent="0.25">
      <c r="A262" s="3">
        <v>18</v>
      </c>
      <c r="B262" s="2">
        <v>0.43880000000000002</v>
      </c>
      <c r="C262" s="2">
        <v>7.7200000000000005E-2</v>
      </c>
      <c r="D262" s="2">
        <v>0.34789999999999999</v>
      </c>
      <c r="E262" s="2">
        <v>6.7000000000000004E-2</v>
      </c>
      <c r="F262" s="2">
        <v>0.14349999999999999</v>
      </c>
      <c r="G262" s="2">
        <v>6.7599999999999993E-2</v>
      </c>
      <c r="H262" s="2">
        <v>6.9800000000000001E-2</v>
      </c>
      <c r="I262" s="2">
        <v>3.0099999999999998E-2</v>
      </c>
    </row>
    <row r="263" spans="1:9" x14ac:dyDescent="0.25">
      <c r="A263" s="3">
        <v>20</v>
      </c>
      <c r="B263" s="2">
        <v>0.44219999999999998</v>
      </c>
      <c r="C263" s="2">
        <v>7.5499999999999998E-2</v>
      </c>
      <c r="D263" s="2">
        <v>0.34489999999999998</v>
      </c>
      <c r="E263" s="2">
        <v>6.5199999999999994E-2</v>
      </c>
      <c r="F263" s="2">
        <v>0.14369999999999999</v>
      </c>
      <c r="G263" s="2">
        <v>6.6000000000000003E-2</v>
      </c>
      <c r="H263" s="2">
        <v>6.9199999999999998E-2</v>
      </c>
      <c r="I263" s="2">
        <v>2.92E-2</v>
      </c>
    </row>
    <row r="264" spans="1:9" x14ac:dyDescent="0.25">
      <c r="A264" s="3">
        <v>24</v>
      </c>
      <c r="B264" s="2">
        <v>0.44890000000000002</v>
      </c>
      <c r="C264" s="2">
        <v>7.2099999999999997E-2</v>
      </c>
      <c r="D264" s="2">
        <v>0.33889999999999998</v>
      </c>
      <c r="E264" s="2">
        <v>6.1400000000000003E-2</v>
      </c>
      <c r="F264" s="2">
        <v>0.14399999999999999</v>
      </c>
      <c r="G264" s="2">
        <v>6.2899999999999998E-2</v>
      </c>
      <c r="H264" s="2">
        <v>6.8099999999999994E-2</v>
      </c>
      <c r="I264" s="2">
        <v>2.75E-2</v>
      </c>
    </row>
    <row r="265" spans="1:9" x14ac:dyDescent="0.25">
      <c r="A265" s="3">
        <v>25</v>
      </c>
      <c r="B265" s="2">
        <v>0.4506</v>
      </c>
      <c r="C265" s="2">
        <v>7.1199999999999999E-2</v>
      </c>
      <c r="D265" s="2">
        <v>0.33739999999999998</v>
      </c>
      <c r="E265" s="2">
        <v>6.0499999999999998E-2</v>
      </c>
      <c r="F265" s="2">
        <v>0.14410000000000001</v>
      </c>
      <c r="G265" s="2">
        <v>6.2100000000000002E-2</v>
      </c>
      <c r="H265" s="2">
        <v>6.7799999999999999E-2</v>
      </c>
      <c r="I265" s="2">
        <v>2.7E-2</v>
      </c>
    </row>
    <row r="266" spans="1:9" x14ac:dyDescent="0.25">
      <c r="A266" s="3">
        <v>27</v>
      </c>
      <c r="B266" s="2">
        <v>0.45400000000000001</v>
      </c>
      <c r="C266" s="2">
        <v>6.9500000000000006E-2</v>
      </c>
      <c r="D266" s="2">
        <v>0.33439999999999998</v>
      </c>
      <c r="E266" s="2">
        <v>5.8700000000000002E-2</v>
      </c>
      <c r="F266" s="2">
        <v>0.14430000000000001</v>
      </c>
      <c r="G266" s="2">
        <v>6.0499999999999998E-2</v>
      </c>
      <c r="H266" s="2">
        <v>6.7299999999999999E-2</v>
      </c>
      <c r="I266" s="2">
        <v>2.6200000000000001E-2</v>
      </c>
    </row>
    <row r="267" spans="1:9" x14ac:dyDescent="0.25">
      <c r="A267" s="3">
        <v>28</v>
      </c>
      <c r="B267" s="2">
        <v>0.45569999999999999</v>
      </c>
      <c r="C267" s="2">
        <v>6.8599999999999994E-2</v>
      </c>
      <c r="D267" s="2">
        <v>0.33300000000000002</v>
      </c>
      <c r="E267" s="2">
        <v>5.7799999999999997E-2</v>
      </c>
      <c r="F267" s="2">
        <v>0.14430000000000001</v>
      </c>
      <c r="G267" s="2">
        <v>5.9700000000000003E-2</v>
      </c>
      <c r="H267" s="2">
        <v>6.7000000000000004E-2</v>
      </c>
      <c r="I267" s="2">
        <v>2.58E-2</v>
      </c>
    </row>
    <row r="268" spans="1:9" x14ac:dyDescent="0.25">
      <c r="A268" s="3">
        <v>30</v>
      </c>
      <c r="B268" s="2">
        <v>0.45910000000000001</v>
      </c>
      <c r="C268" s="2">
        <v>6.6900000000000001E-2</v>
      </c>
      <c r="D268" s="2">
        <v>0.33</v>
      </c>
      <c r="E268" s="2">
        <v>5.5899999999999998E-2</v>
      </c>
      <c r="F268" s="2">
        <v>0.14449999999999999</v>
      </c>
      <c r="G268" s="2">
        <v>5.8200000000000002E-2</v>
      </c>
      <c r="H268" s="2">
        <v>6.6400000000000001E-2</v>
      </c>
      <c r="I268" s="2">
        <v>2.5000000000000001E-2</v>
      </c>
    </row>
    <row r="269" spans="1:9" x14ac:dyDescent="0.25">
      <c r="A269" s="3">
        <v>33</v>
      </c>
      <c r="B269" s="2">
        <v>0.4642</v>
      </c>
      <c r="C269" s="2">
        <v>6.4299999999999996E-2</v>
      </c>
      <c r="D269" s="2">
        <v>0.3256</v>
      </c>
      <c r="E269" s="2">
        <v>5.33E-2</v>
      </c>
      <c r="F269" s="2">
        <v>0.1447</v>
      </c>
      <c r="G269" s="2">
        <v>5.5800000000000002E-2</v>
      </c>
      <c r="H269" s="2">
        <v>6.5600000000000006E-2</v>
      </c>
      <c r="I269" s="2">
        <v>2.3800000000000002E-2</v>
      </c>
    </row>
    <row r="270" spans="1:9" x14ac:dyDescent="0.25">
      <c r="A270" s="3">
        <v>34</v>
      </c>
      <c r="B270" s="2">
        <v>0.46589999999999998</v>
      </c>
      <c r="C270" s="2">
        <v>6.3399999999999998E-2</v>
      </c>
      <c r="D270" s="2">
        <v>0.3241</v>
      </c>
      <c r="E270" s="2">
        <v>5.2400000000000002E-2</v>
      </c>
      <c r="F270" s="2">
        <v>0.14480000000000001</v>
      </c>
      <c r="G270" s="2">
        <v>5.5E-2</v>
      </c>
      <c r="H270" s="2">
        <v>6.5299999999999997E-2</v>
      </c>
      <c r="I270" s="2">
        <v>2.3400000000000001E-2</v>
      </c>
    </row>
    <row r="271" spans="1:9" x14ac:dyDescent="0.25">
      <c r="A271" s="3">
        <v>37</v>
      </c>
      <c r="B271" s="2">
        <v>0.47089999999999999</v>
      </c>
      <c r="C271" s="2">
        <v>6.08E-2</v>
      </c>
      <c r="D271" s="2">
        <v>0.31969999999999998</v>
      </c>
      <c r="E271" s="2">
        <v>4.9799999999999997E-2</v>
      </c>
      <c r="F271" s="2">
        <v>0.1449</v>
      </c>
      <c r="G271" s="2">
        <v>5.2600000000000001E-2</v>
      </c>
      <c r="H271" s="2">
        <v>6.4500000000000002E-2</v>
      </c>
      <c r="I271" s="2">
        <v>2.23E-2</v>
      </c>
    </row>
    <row r="272" spans="1:9" x14ac:dyDescent="0.25">
      <c r="A272" s="3">
        <v>39</v>
      </c>
      <c r="B272" s="2">
        <v>0.4743</v>
      </c>
      <c r="C272" s="2">
        <v>5.8999999999999997E-2</v>
      </c>
      <c r="D272" s="2">
        <v>0.31669999999999998</v>
      </c>
      <c r="E272" s="2">
        <v>4.8000000000000001E-2</v>
      </c>
      <c r="F272" s="2">
        <v>0.14499999999999999</v>
      </c>
      <c r="G272" s="2">
        <v>5.0999999999999997E-2</v>
      </c>
      <c r="H272" s="2">
        <v>6.3899999999999998E-2</v>
      </c>
      <c r="I272" s="2">
        <v>2.1499999999999998E-2</v>
      </c>
    </row>
    <row r="273" spans="1:9" x14ac:dyDescent="0.25">
      <c r="A273" s="3">
        <v>40</v>
      </c>
      <c r="B273" s="2">
        <v>0.47599999999999998</v>
      </c>
      <c r="C273" s="2">
        <v>5.8099999999999999E-2</v>
      </c>
      <c r="D273" s="2">
        <v>0.31530000000000002</v>
      </c>
      <c r="E273" s="2">
        <v>4.7199999999999999E-2</v>
      </c>
      <c r="F273" s="2">
        <v>0.14510000000000001</v>
      </c>
      <c r="G273" s="2">
        <v>5.0200000000000002E-2</v>
      </c>
      <c r="H273" s="2">
        <v>6.3600000000000004E-2</v>
      </c>
      <c r="I273" s="2">
        <v>2.12E-2</v>
      </c>
    </row>
    <row r="274" spans="1:9" x14ac:dyDescent="0.25">
      <c r="A274" s="3">
        <v>46</v>
      </c>
      <c r="B274" s="2">
        <v>0.48609999999999998</v>
      </c>
      <c r="C274" s="2">
        <v>5.28E-2</v>
      </c>
      <c r="D274" s="2">
        <v>0.30659999999999998</v>
      </c>
      <c r="E274" s="2">
        <v>4.2200000000000001E-2</v>
      </c>
      <c r="F274" s="2">
        <v>0.1454</v>
      </c>
      <c r="G274" s="2">
        <v>4.5499999999999999E-2</v>
      </c>
      <c r="H274" s="2">
        <v>6.2E-2</v>
      </c>
      <c r="I274" s="2">
        <v>1.9E-2</v>
      </c>
    </row>
    <row r="275" spans="1:9" x14ac:dyDescent="0.25">
      <c r="A275" s="3">
        <v>48</v>
      </c>
      <c r="B275" s="2">
        <v>0.48949999999999999</v>
      </c>
      <c r="C275" s="2">
        <v>5.0999999999999997E-2</v>
      </c>
      <c r="D275" s="2">
        <v>0.30370000000000003</v>
      </c>
      <c r="E275" s="2">
        <v>4.0599999999999997E-2</v>
      </c>
      <c r="F275" s="2">
        <v>0.1454</v>
      </c>
      <c r="G275" s="2">
        <v>4.3900000000000002E-2</v>
      </c>
      <c r="H275" s="2">
        <v>6.1400000000000003E-2</v>
      </c>
      <c r="I275" s="2">
        <v>1.83E-2</v>
      </c>
    </row>
    <row r="276" spans="1:9" x14ac:dyDescent="0.25">
      <c r="A276" s="3">
        <v>49</v>
      </c>
      <c r="B276" s="2">
        <v>0.49120000000000003</v>
      </c>
      <c r="C276" s="2">
        <v>5.0099999999999999E-2</v>
      </c>
      <c r="D276" s="2">
        <v>0.30220000000000002</v>
      </c>
      <c r="E276" s="2">
        <v>3.9800000000000002E-2</v>
      </c>
      <c r="F276" s="2">
        <v>0.14549999999999999</v>
      </c>
      <c r="G276" s="2">
        <v>4.3099999999999999E-2</v>
      </c>
      <c r="H276" s="2">
        <v>6.1100000000000002E-2</v>
      </c>
      <c r="I276" s="2">
        <v>1.7999999999999999E-2</v>
      </c>
    </row>
    <row r="277" spans="1:9" x14ac:dyDescent="0.25">
      <c r="A277" s="3">
        <v>50</v>
      </c>
      <c r="B277" s="2">
        <v>0.49280000000000002</v>
      </c>
      <c r="C277" s="2">
        <v>4.9200000000000001E-2</v>
      </c>
      <c r="D277" s="2">
        <v>0.30080000000000001</v>
      </c>
      <c r="E277" s="2">
        <v>3.9E-2</v>
      </c>
      <c r="F277" s="2">
        <v>0.14549999999999999</v>
      </c>
      <c r="G277" s="2">
        <v>4.24E-2</v>
      </c>
      <c r="H277" s="2">
        <v>6.0900000000000003E-2</v>
      </c>
      <c r="I277" s="2">
        <v>1.77E-2</v>
      </c>
    </row>
    <row r="278" spans="1:9" x14ac:dyDescent="0.25">
      <c r="A278" s="3">
        <v>51</v>
      </c>
      <c r="B278" s="2">
        <v>0.4945</v>
      </c>
      <c r="C278" s="2">
        <v>4.8300000000000003E-2</v>
      </c>
      <c r="D278" s="2">
        <v>0.2994</v>
      </c>
      <c r="E278" s="2">
        <v>3.8199999999999998E-2</v>
      </c>
      <c r="F278" s="2">
        <v>0.14549999999999999</v>
      </c>
      <c r="G278" s="2">
        <v>4.1599999999999998E-2</v>
      </c>
      <c r="H278" s="2">
        <v>6.0600000000000001E-2</v>
      </c>
      <c r="I278" s="2">
        <v>1.7399999999999999E-2</v>
      </c>
    </row>
    <row r="279" spans="1:9" x14ac:dyDescent="0.25">
      <c r="A279" s="3">
        <v>57</v>
      </c>
      <c r="B279" s="2">
        <v>0.50460000000000005</v>
      </c>
      <c r="C279" s="2">
        <v>4.3099999999999999E-2</v>
      </c>
      <c r="D279" s="2">
        <v>0.2908</v>
      </c>
      <c r="E279" s="2">
        <v>3.3599999999999998E-2</v>
      </c>
      <c r="F279" s="2">
        <v>0.1457</v>
      </c>
      <c r="G279" s="2">
        <v>3.6999999999999998E-2</v>
      </c>
      <c r="H279" s="2">
        <v>5.8999999999999997E-2</v>
      </c>
      <c r="I279" s="2">
        <v>1.55E-2</v>
      </c>
    </row>
    <row r="280" spans="1:9" x14ac:dyDescent="0.25">
      <c r="A280" s="3">
        <v>58</v>
      </c>
      <c r="B280" s="2">
        <v>0.50619999999999998</v>
      </c>
      <c r="C280" s="2">
        <v>4.2200000000000001E-2</v>
      </c>
      <c r="D280" s="2">
        <v>0.28939999999999999</v>
      </c>
      <c r="E280" s="2">
        <v>3.2899999999999999E-2</v>
      </c>
      <c r="F280" s="2">
        <v>0.1457</v>
      </c>
      <c r="G280" s="2">
        <v>3.6200000000000003E-2</v>
      </c>
      <c r="H280" s="2">
        <v>5.8700000000000002E-2</v>
      </c>
      <c r="I280" s="2">
        <v>1.52E-2</v>
      </c>
    </row>
    <row r="281" spans="1:9" x14ac:dyDescent="0.25">
      <c r="A281" s="3">
        <v>60</v>
      </c>
      <c r="B281" s="2">
        <v>0.50960000000000005</v>
      </c>
      <c r="C281" s="2">
        <v>4.0500000000000001E-2</v>
      </c>
      <c r="D281" s="2">
        <v>0.28660000000000002</v>
      </c>
      <c r="E281" s="2">
        <v>3.15E-2</v>
      </c>
      <c r="F281" s="2">
        <v>0.1457</v>
      </c>
      <c r="G281" s="2">
        <v>3.4700000000000002E-2</v>
      </c>
      <c r="H281" s="2">
        <v>5.8200000000000002E-2</v>
      </c>
      <c r="I281" s="2">
        <v>1.46E-2</v>
      </c>
    </row>
    <row r="282" spans="1:9" x14ac:dyDescent="0.25">
      <c r="A282" s="3">
        <v>63</v>
      </c>
      <c r="B282" s="2">
        <v>0.51449999999999996</v>
      </c>
      <c r="C282" s="2">
        <v>3.7999999999999999E-2</v>
      </c>
      <c r="D282" s="2">
        <v>0.28239999999999998</v>
      </c>
      <c r="E282" s="2">
        <v>2.9399999999999999E-2</v>
      </c>
      <c r="F282" s="2">
        <v>0.1457</v>
      </c>
      <c r="G282" s="2">
        <v>3.2500000000000001E-2</v>
      </c>
      <c r="H282" s="2">
        <v>5.7299999999999997E-2</v>
      </c>
      <c r="I282" s="2">
        <v>1.38E-2</v>
      </c>
    </row>
    <row r="283" spans="1:9" x14ac:dyDescent="0.25">
      <c r="A283" s="3">
        <v>65</v>
      </c>
      <c r="B283" s="2">
        <v>0.51790000000000003</v>
      </c>
      <c r="C283" s="2">
        <v>3.6299999999999999E-2</v>
      </c>
      <c r="D283" s="2">
        <v>0.27960000000000002</v>
      </c>
      <c r="E283" s="2">
        <v>2.81E-2</v>
      </c>
      <c r="F283" s="2">
        <v>0.1457</v>
      </c>
      <c r="G283" s="2">
        <v>3.1E-2</v>
      </c>
      <c r="H283" s="2">
        <v>5.6800000000000003E-2</v>
      </c>
      <c r="I283" s="2">
        <v>1.3299999999999999E-2</v>
      </c>
    </row>
    <row r="284" spans="1:9" x14ac:dyDescent="0.25">
      <c r="A284" s="3">
        <v>66</v>
      </c>
      <c r="B284" s="2">
        <v>0.51949999999999996</v>
      </c>
      <c r="C284" s="2">
        <v>3.5499999999999997E-2</v>
      </c>
      <c r="D284" s="2">
        <v>0.2782</v>
      </c>
      <c r="E284" s="2">
        <v>2.7400000000000001E-2</v>
      </c>
      <c r="F284" s="2">
        <v>0.1457</v>
      </c>
      <c r="G284" s="2">
        <v>3.0300000000000001E-2</v>
      </c>
      <c r="H284" s="2">
        <v>5.6500000000000002E-2</v>
      </c>
      <c r="I284" s="2">
        <v>1.3100000000000001E-2</v>
      </c>
    </row>
    <row r="285" spans="1:9" x14ac:dyDescent="0.25">
      <c r="A285" s="3">
        <v>67</v>
      </c>
      <c r="B285" s="2">
        <v>0.5212</v>
      </c>
      <c r="C285" s="2">
        <v>3.4700000000000002E-2</v>
      </c>
      <c r="D285" s="2">
        <v>0.27679999999999999</v>
      </c>
      <c r="E285" s="2">
        <v>2.6800000000000001E-2</v>
      </c>
      <c r="F285" s="2">
        <v>0.1457</v>
      </c>
      <c r="G285" s="2">
        <v>2.9600000000000001E-2</v>
      </c>
      <c r="H285" s="2">
        <v>5.6300000000000003E-2</v>
      </c>
      <c r="I285" s="2">
        <v>1.2800000000000001E-2</v>
      </c>
    </row>
    <row r="286" spans="1:9" x14ac:dyDescent="0.25">
      <c r="A286" s="3">
        <v>68</v>
      </c>
      <c r="B286" s="2">
        <v>0.52280000000000004</v>
      </c>
      <c r="C286" s="2">
        <v>3.39E-2</v>
      </c>
      <c r="D286" s="2">
        <v>0.27550000000000002</v>
      </c>
      <c r="E286" s="2">
        <v>2.6200000000000001E-2</v>
      </c>
      <c r="F286" s="2">
        <v>0.1457</v>
      </c>
      <c r="G286" s="2">
        <v>2.8899999999999999E-2</v>
      </c>
      <c r="H286" s="2">
        <v>5.6000000000000001E-2</v>
      </c>
      <c r="I286" s="2">
        <v>1.26E-2</v>
      </c>
    </row>
    <row r="287" spans="1:9" x14ac:dyDescent="0.25">
      <c r="A287" s="3">
        <v>70</v>
      </c>
      <c r="B287" s="2">
        <v>0.52610000000000001</v>
      </c>
      <c r="C287" s="2">
        <v>3.2300000000000002E-2</v>
      </c>
      <c r="D287" s="2">
        <v>0.2727</v>
      </c>
      <c r="E287" s="2">
        <v>2.5000000000000001E-2</v>
      </c>
      <c r="F287" s="2">
        <v>0.1457</v>
      </c>
      <c r="G287" s="2">
        <v>2.75E-2</v>
      </c>
      <c r="H287" s="2">
        <v>5.5500000000000001E-2</v>
      </c>
      <c r="I287" s="2">
        <v>1.21E-2</v>
      </c>
    </row>
    <row r="288" spans="1:9" x14ac:dyDescent="0.25">
      <c r="A288" s="3">
        <v>73</v>
      </c>
      <c r="B288" s="2">
        <v>0.53110000000000002</v>
      </c>
      <c r="C288" s="2">
        <v>0.03</v>
      </c>
      <c r="D288" s="2">
        <v>0.26860000000000001</v>
      </c>
      <c r="E288" s="2">
        <v>2.3300000000000001E-2</v>
      </c>
      <c r="F288" s="2">
        <v>0.1457</v>
      </c>
      <c r="G288" s="2">
        <v>2.5600000000000001E-2</v>
      </c>
      <c r="H288" s="2">
        <v>5.4699999999999999E-2</v>
      </c>
      <c r="I288" s="2">
        <v>1.15E-2</v>
      </c>
    </row>
    <row r="289" spans="1:9" x14ac:dyDescent="0.25">
      <c r="A289" s="3">
        <v>75</v>
      </c>
      <c r="B289" s="2">
        <v>0.5343</v>
      </c>
      <c r="C289" s="2">
        <v>2.86E-2</v>
      </c>
      <c r="D289" s="2">
        <v>0.26590000000000003</v>
      </c>
      <c r="E289" s="2">
        <v>2.23E-2</v>
      </c>
      <c r="F289" s="2">
        <v>0.14560000000000001</v>
      </c>
      <c r="G289" s="2">
        <v>2.4299999999999999E-2</v>
      </c>
      <c r="H289" s="2">
        <v>5.4199999999999998E-2</v>
      </c>
      <c r="I289" s="2">
        <v>1.11E-2</v>
      </c>
    </row>
    <row r="290" spans="1:9" x14ac:dyDescent="0.25">
      <c r="A290" s="3">
        <v>80</v>
      </c>
      <c r="B290" s="2">
        <v>0.54249999999999998</v>
      </c>
      <c r="C290" s="2">
        <v>2.53E-2</v>
      </c>
      <c r="D290" s="2">
        <v>0.2591</v>
      </c>
      <c r="E290" s="2">
        <v>2.01E-2</v>
      </c>
      <c r="F290" s="2">
        <v>0.14549999999999999</v>
      </c>
      <c r="G290" s="2">
        <v>2.1499999999999998E-2</v>
      </c>
      <c r="H290" s="2">
        <v>5.2900000000000003E-2</v>
      </c>
      <c r="I290" s="2">
        <v>1.0200000000000001E-2</v>
      </c>
    </row>
    <row r="291" spans="1:9" x14ac:dyDescent="0.25">
      <c r="A291" s="3">
        <v>82</v>
      </c>
      <c r="B291" s="2">
        <v>0.54579999999999995</v>
      </c>
      <c r="C291" s="2">
        <v>2.4199999999999999E-2</v>
      </c>
      <c r="D291" s="2">
        <v>0.25650000000000001</v>
      </c>
      <c r="E291" s="2">
        <v>1.9300000000000001E-2</v>
      </c>
      <c r="F291" s="2">
        <v>0.1454</v>
      </c>
      <c r="G291" s="2">
        <v>2.0500000000000001E-2</v>
      </c>
      <c r="H291" s="2">
        <v>5.2299999999999999E-2</v>
      </c>
      <c r="I291" s="2">
        <v>9.9000000000000008E-3</v>
      </c>
    </row>
    <row r="292" spans="1:9" x14ac:dyDescent="0.25">
      <c r="A292" s="3">
        <v>85</v>
      </c>
      <c r="B292" s="2">
        <v>0.55059999999999998</v>
      </c>
      <c r="C292" s="2">
        <v>2.2700000000000001E-2</v>
      </c>
      <c r="D292" s="2">
        <v>0.2525</v>
      </c>
      <c r="E292" s="2">
        <v>1.84E-2</v>
      </c>
      <c r="F292" s="2">
        <v>0.14530000000000001</v>
      </c>
      <c r="G292" s="2">
        <v>1.9199999999999998E-2</v>
      </c>
      <c r="H292" s="2">
        <v>5.16E-2</v>
      </c>
      <c r="I292" s="2">
        <v>9.4999999999999998E-3</v>
      </c>
    </row>
    <row r="293" spans="1:9" x14ac:dyDescent="0.25">
      <c r="A293" s="3">
        <v>90</v>
      </c>
      <c r="B293" s="2">
        <v>0.55869999999999997</v>
      </c>
      <c r="C293" s="2">
        <v>2.1000000000000001E-2</v>
      </c>
      <c r="D293" s="2">
        <v>0.24590000000000001</v>
      </c>
      <c r="E293" s="2">
        <v>1.7399999999999999E-2</v>
      </c>
      <c r="F293" s="2">
        <v>0.14510000000000001</v>
      </c>
      <c r="G293" s="2">
        <v>1.78E-2</v>
      </c>
      <c r="H293" s="2">
        <v>5.0299999999999997E-2</v>
      </c>
      <c r="I293" s="2">
        <v>8.9999999999999993E-3</v>
      </c>
    </row>
    <row r="294" spans="1:9" x14ac:dyDescent="0.25">
      <c r="A294" s="3">
        <v>94</v>
      </c>
      <c r="B294" s="2">
        <v>0.56510000000000005</v>
      </c>
      <c r="C294" s="2">
        <v>2.0500000000000001E-2</v>
      </c>
      <c r="D294" s="2">
        <v>0.2407</v>
      </c>
      <c r="E294" s="2">
        <v>1.7100000000000001E-2</v>
      </c>
      <c r="F294" s="2">
        <v>0.1449</v>
      </c>
      <c r="G294" s="2">
        <v>1.7399999999999999E-2</v>
      </c>
      <c r="H294" s="2">
        <v>4.9299999999999997E-2</v>
      </c>
      <c r="I294" s="2">
        <v>8.6999999999999994E-3</v>
      </c>
    </row>
    <row r="295" spans="1:9" x14ac:dyDescent="0.25">
      <c r="A295" s="3">
        <v>95</v>
      </c>
      <c r="B295" s="2">
        <v>0.56669999999999998</v>
      </c>
      <c r="C295" s="2">
        <v>2.0500000000000001E-2</v>
      </c>
      <c r="D295" s="2">
        <v>0.2394</v>
      </c>
      <c r="E295" s="2">
        <v>1.7100000000000001E-2</v>
      </c>
      <c r="F295" s="2">
        <v>0.1449</v>
      </c>
      <c r="G295" s="2">
        <v>1.7399999999999999E-2</v>
      </c>
      <c r="H295" s="2">
        <v>4.9000000000000002E-2</v>
      </c>
      <c r="I295" s="2">
        <v>8.6999999999999994E-3</v>
      </c>
    </row>
    <row r="296" spans="1:9" x14ac:dyDescent="0.25">
      <c r="A296" s="3">
        <v>97</v>
      </c>
      <c r="B296" s="2">
        <v>0.56989999999999996</v>
      </c>
      <c r="C296" s="2">
        <v>2.07E-2</v>
      </c>
      <c r="D296" s="2">
        <v>0.2369</v>
      </c>
      <c r="E296" s="2">
        <v>1.7100000000000001E-2</v>
      </c>
      <c r="F296" s="2">
        <v>0.1447</v>
      </c>
      <c r="G296" s="2">
        <v>1.7500000000000002E-2</v>
      </c>
      <c r="H296" s="2">
        <v>4.8500000000000001E-2</v>
      </c>
      <c r="I296" s="2">
        <v>8.6E-3</v>
      </c>
    </row>
    <row r="297" spans="1:9" x14ac:dyDescent="0.25">
      <c r="A297" s="3">
        <v>98</v>
      </c>
      <c r="B297" s="2">
        <v>0.57140000000000002</v>
      </c>
      <c r="C297" s="2">
        <v>2.0799999999999999E-2</v>
      </c>
      <c r="D297" s="2">
        <v>0.2356</v>
      </c>
      <c r="E297" s="2">
        <v>1.72E-2</v>
      </c>
      <c r="F297" s="2">
        <v>0.1447</v>
      </c>
      <c r="G297" s="2">
        <v>1.7600000000000001E-2</v>
      </c>
      <c r="H297" s="2">
        <v>4.8300000000000003E-2</v>
      </c>
      <c r="I297" s="2">
        <v>8.6E-3</v>
      </c>
    </row>
    <row r="298" spans="1:9" x14ac:dyDescent="0.25">
      <c r="A298" s="3">
        <v>99</v>
      </c>
      <c r="B298" s="2">
        <v>0.57299999999999995</v>
      </c>
      <c r="C298" s="2">
        <v>2.1000000000000001E-2</v>
      </c>
      <c r="D298" s="2">
        <v>0.23430000000000001</v>
      </c>
      <c r="E298" s="2">
        <v>1.7299999999999999E-2</v>
      </c>
      <c r="F298" s="2">
        <v>0.14460000000000001</v>
      </c>
      <c r="G298" s="2">
        <v>1.78E-2</v>
      </c>
      <c r="H298" s="2">
        <v>4.8000000000000001E-2</v>
      </c>
      <c r="I298" s="2">
        <v>8.6E-3</v>
      </c>
    </row>
    <row r="299" spans="1:9" x14ac:dyDescent="0.25">
      <c r="A299" s="3">
        <v>100</v>
      </c>
      <c r="B299" s="2">
        <v>0.5746</v>
      </c>
      <c r="C299" s="2">
        <v>2.1299999999999999E-2</v>
      </c>
      <c r="D299" s="2">
        <v>0.2331</v>
      </c>
      <c r="E299" s="2">
        <v>1.7399999999999999E-2</v>
      </c>
      <c r="F299" s="2">
        <v>0.14460000000000001</v>
      </c>
      <c r="G299" s="2">
        <v>1.7999999999999999E-2</v>
      </c>
      <c r="H299" s="2">
        <v>4.7800000000000002E-2</v>
      </c>
      <c r="I299" s="2">
        <v>8.6E-3</v>
      </c>
    </row>
    <row r="300" spans="1:9" x14ac:dyDescent="0.25">
      <c r="A300" s="27"/>
      <c r="B300" s="28"/>
      <c r="C300" s="28"/>
      <c r="D300" s="28"/>
      <c r="E300" s="28"/>
      <c r="F300" s="28"/>
      <c r="G300" s="28"/>
      <c r="H300" s="28"/>
      <c r="I300" s="29"/>
    </row>
    <row r="301" spans="1:9" x14ac:dyDescent="0.25">
      <c r="A301" s="2"/>
      <c r="B301" s="24" t="s">
        <v>115</v>
      </c>
      <c r="C301" s="25"/>
      <c r="D301" s="25"/>
      <c r="E301" s="25"/>
      <c r="F301" s="25"/>
      <c r="G301" s="25"/>
      <c r="H301" s="25"/>
      <c r="I301" s="26"/>
    </row>
    <row r="302" spans="1:9" x14ac:dyDescent="0.25">
      <c r="A302" s="3" t="s">
        <v>109</v>
      </c>
      <c r="B302" s="3" t="s">
        <v>87</v>
      </c>
      <c r="C302" s="3" t="s">
        <v>104</v>
      </c>
      <c r="D302" s="3" t="s">
        <v>89</v>
      </c>
      <c r="E302" s="3" t="s">
        <v>104</v>
      </c>
      <c r="F302" s="3" t="s">
        <v>90</v>
      </c>
      <c r="G302" s="3" t="s">
        <v>104</v>
      </c>
      <c r="H302" s="3" t="s">
        <v>91</v>
      </c>
      <c r="I302" s="3" t="s">
        <v>104</v>
      </c>
    </row>
    <row r="303" spans="1:9" x14ac:dyDescent="0.25">
      <c r="A303" s="3">
        <v>1</v>
      </c>
      <c r="B303" s="2">
        <v>0.88849999999999996</v>
      </c>
      <c r="C303" s="2" t="s">
        <v>11</v>
      </c>
      <c r="D303" s="2">
        <v>4.9000000000000002E-2</v>
      </c>
      <c r="E303" s="2" t="s">
        <v>11</v>
      </c>
      <c r="F303" s="2">
        <v>5.8200000000000002E-2</v>
      </c>
      <c r="G303" s="2" t="s">
        <v>11</v>
      </c>
      <c r="H303" s="2">
        <v>4.3E-3</v>
      </c>
      <c r="I303" s="2" t="s">
        <v>11</v>
      </c>
    </row>
    <row r="304" spans="1:9" x14ac:dyDescent="0.25">
      <c r="A304" s="3">
        <v>2</v>
      </c>
      <c r="B304" s="2">
        <v>0.1145</v>
      </c>
      <c r="C304" s="2" t="s">
        <v>11</v>
      </c>
      <c r="D304" s="2">
        <v>0.82479999999999998</v>
      </c>
      <c r="E304" s="2" t="s">
        <v>11</v>
      </c>
      <c r="F304" s="2">
        <v>4.9700000000000001E-2</v>
      </c>
      <c r="G304" s="2" t="s">
        <v>11</v>
      </c>
      <c r="H304" s="2">
        <v>1.0999999999999999E-2</v>
      </c>
      <c r="I304" s="2" t="s">
        <v>11</v>
      </c>
    </row>
    <row r="305" spans="1:9" x14ac:dyDescent="0.25">
      <c r="A305" s="3">
        <v>3</v>
      </c>
      <c r="B305" s="2">
        <v>0.2276</v>
      </c>
      <c r="C305" s="2" t="s">
        <v>11</v>
      </c>
      <c r="D305" s="2">
        <v>8.3199999999999996E-2</v>
      </c>
      <c r="E305" s="2" t="s">
        <v>11</v>
      </c>
      <c r="F305" s="2">
        <v>0.68710000000000004</v>
      </c>
      <c r="G305" s="2" t="s">
        <v>11</v>
      </c>
      <c r="H305" s="2">
        <v>2.2000000000000001E-3</v>
      </c>
      <c r="I305" s="2" t="s">
        <v>11</v>
      </c>
    </row>
    <row r="306" spans="1:9" x14ac:dyDescent="0.25">
      <c r="A306" s="3">
        <v>4</v>
      </c>
      <c r="B306" s="2">
        <v>4.9000000000000002E-2</v>
      </c>
      <c r="C306" s="2" t="s">
        <v>11</v>
      </c>
      <c r="D306" s="2">
        <v>5.3800000000000001E-2</v>
      </c>
      <c r="E306" s="2" t="s">
        <v>11</v>
      </c>
      <c r="F306" s="2">
        <v>6.4000000000000003E-3</v>
      </c>
      <c r="G306" s="2" t="s">
        <v>11</v>
      </c>
      <c r="H306" s="2">
        <v>0.89080000000000004</v>
      </c>
      <c r="I306" s="2" t="s">
        <v>11</v>
      </c>
    </row>
  </sheetData>
  <mergeCells count="5">
    <mergeCell ref="A3:F3"/>
    <mergeCell ref="B69:F69"/>
    <mergeCell ref="B245:I245"/>
    <mergeCell ref="A300:I300"/>
    <mergeCell ref="B301:I301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P204"/>
  <sheetViews>
    <sheetView workbookViewId="0"/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226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13344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14.698600000000001</v>
      </c>
      <c r="C7" s="2"/>
      <c r="D7" s="2"/>
      <c r="E7" s="2"/>
      <c r="F7" s="2"/>
    </row>
    <row r="8" spans="1:6" x14ac:dyDescent="0.25">
      <c r="A8" s="3" t="s">
        <v>4</v>
      </c>
      <c r="B8" s="2">
        <v>14.698600000000001</v>
      </c>
      <c r="C8" s="2"/>
      <c r="D8" s="2"/>
      <c r="E8" s="2"/>
      <c r="F8" s="2"/>
    </row>
    <row r="9" spans="1:6" x14ac:dyDescent="0.25">
      <c r="A9" s="3" t="s">
        <v>5</v>
      </c>
      <c r="B9" s="2">
        <v>80980</v>
      </c>
      <c r="C9" s="2"/>
      <c r="D9" s="2"/>
      <c r="E9" s="2"/>
      <c r="F9" s="2"/>
    </row>
    <row r="10" spans="1:6" x14ac:dyDescent="0.25">
      <c r="A10" s="3" t="s">
        <v>6</v>
      </c>
      <c r="B10" s="2">
        <v>80980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-14535.025299999999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-14535.025299999999</v>
      </c>
      <c r="C27" s="2"/>
      <c r="D27" s="2"/>
      <c r="E27" s="2"/>
      <c r="F27" s="2"/>
    </row>
    <row r="28" spans="1:6" x14ac:dyDescent="0.25">
      <c r="A28" s="3" t="s">
        <v>24</v>
      </c>
      <c r="B28" s="2">
        <v>29127.0435</v>
      </c>
      <c r="C28" s="2"/>
      <c r="D28" s="2"/>
      <c r="E28" s="2"/>
      <c r="F28" s="2"/>
    </row>
    <row r="29" spans="1:6" x14ac:dyDescent="0.25">
      <c r="A29" s="3" t="s">
        <v>25</v>
      </c>
      <c r="B29" s="2">
        <v>29082.050599999999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29088.050599999999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29133.0435</v>
      </c>
      <c r="C31" s="2"/>
      <c r="D31" s="2"/>
      <c r="E31" s="2"/>
      <c r="F31" s="2"/>
    </row>
    <row r="32" spans="1:6" x14ac:dyDescent="0.25">
      <c r="A32" s="3" t="s">
        <v>28</v>
      </c>
      <c r="B32" s="2">
        <v>29107.9761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0.4355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6.7000000000000002E-3</v>
      </c>
      <c r="C38" s="2"/>
      <c r="D38" s="2"/>
      <c r="E38" s="2"/>
      <c r="F38" s="2"/>
    </row>
    <row r="39" spans="1:6" x14ac:dyDescent="0.25">
      <c r="A39" s="3" t="s">
        <v>33</v>
      </c>
      <c r="B39" s="2">
        <v>6.6E-3</v>
      </c>
      <c r="C39" s="2"/>
      <c r="D39" s="2"/>
      <c r="E39" s="2"/>
      <c r="F39" s="2"/>
    </row>
    <row r="40" spans="1:6" x14ac:dyDescent="0.25">
      <c r="A40" s="3" t="s">
        <v>34</v>
      </c>
      <c r="B40" s="2">
        <v>-29037.071599999999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14502.0463</v>
      </c>
      <c r="C41" s="2"/>
      <c r="D41" s="2"/>
      <c r="E41" s="2"/>
      <c r="F41" s="2"/>
    </row>
    <row r="42" spans="1:6" x14ac:dyDescent="0.25">
      <c r="A42" s="3" t="s">
        <v>36</v>
      </c>
      <c r="B42" s="2">
        <v>58074.143199999999</v>
      </c>
      <c r="C42" s="2"/>
      <c r="D42" s="2"/>
      <c r="E42" s="2"/>
      <c r="F42" s="2"/>
    </row>
    <row r="43" spans="1:6" x14ac:dyDescent="0.25">
      <c r="A43" s="3" t="s">
        <v>37</v>
      </c>
      <c r="B43" s="2">
        <v>58206.129099999998</v>
      </c>
      <c r="C43" s="2"/>
      <c r="D43" s="2"/>
      <c r="E43" s="2"/>
      <c r="F43" s="2"/>
    </row>
    <row r="44" spans="1:6" x14ac:dyDescent="0.25">
      <c r="A44" s="3" t="s">
        <v>38</v>
      </c>
      <c r="B44" s="2">
        <v>58131.136100000003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7532.4129000000003</v>
      </c>
      <c r="C48" s="2">
        <v>0</v>
      </c>
      <c r="D48" s="2">
        <v>0</v>
      </c>
      <c r="E48" s="2">
        <v>0</v>
      </c>
      <c r="F48" s="2">
        <v>7532.4129000000003</v>
      </c>
    </row>
    <row r="49" spans="1:6" x14ac:dyDescent="0.25">
      <c r="A49" s="3" t="s">
        <v>43</v>
      </c>
      <c r="B49" s="2">
        <v>3224.0322999999999</v>
      </c>
      <c r="C49" s="2">
        <v>0</v>
      </c>
      <c r="D49" s="2">
        <v>0</v>
      </c>
      <c r="E49" s="2">
        <v>0</v>
      </c>
      <c r="F49" s="2">
        <v>3224.0322999999999</v>
      </c>
    </row>
    <row r="50" spans="1:6" x14ac:dyDescent="0.25">
      <c r="A50" s="3" t="s">
        <v>44</v>
      </c>
      <c r="B50" s="2">
        <v>1928.1669999999999</v>
      </c>
      <c r="C50" s="2">
        <v>0</v>
      </c>
      <c r="D50" s="2">
        <v>0</v>
      </c>
      <c r="E50" s="2">
        <v>0</v>
      </c>
      <c r="F50" s="2">
        <v>1928.1669999999999</v>
      </c>
    </row>
    <row r="51" spans="1:6" x14ac:dyDescent="0.25">
      <c r="A51" s="3" t="s">
        <v>45</v>
      </c>
      <c r="B51" s="2">
        <v>659.38779999999997</v>
      </c>
      <c r="C51" s="2">
        <v>0</v>
      </c>
      <c r="D51" s="2">
        <v>0</v>
      </c>
      <c r="E51" s="2">
        <v>0</v>
      </c>
      <c r="F51" s="2">
        <v>659.38779999999997</v>
      </c>
    </row>
    <row r="52" spans="1:6" x14ac:dyDescent="0.25">
      <c r="A52" s="3" t="s">
        <v>46</v>
      </c>
      <c r="B52" s="2">
        <v>13344</v>
      </c>
      <c r="C52" s="2">
        <v>0</v>
      </c>
      <c r="D52" s="2">
        <v>0</v>
      </c>
      <c r="E52" s="2">
        <v>0</v>
      </c>
      <c r="F52" s="2">
        <v>13344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4275.3822</v>
      </c>
      <c r="C56" s="2">
        <v>1796.41</v>
      </c>
      <c r="D56" s="2">
        <v>1096.652</v>
      </c>
      <c r="E56" s="2">
        <v>363.96859999999998</v>
      </c>
      <c r="F56" s="2">
        <v>7532.4129000000003</v>
      </c>
    </row>
    <row r="57" spans="1:6" x14ac:dyDescent="0.25">
      <c r="A57" s="3" t="s">
        <v>43</v>
      </c>
      <c r="B57" s="2">
        <v>1796.41</v>
      </c>
      <c r="C57" s="2">
        <v>802.44470000000001</v>
      </c>
      <c r="D57" s="2">
        <v>457.62150000000003</v>
      </c>
      <c r="E57" s="2">
        <v>167.55609999999999</v>
      </c>
      <c r="F57" s="2">
        <v>3224.0322999999999</v>
      </c>
    </row>
    <row r="58" spans="1:6" x14ac:dyDescent="0.25">
      <c r="A58" s="3" t="s">
        <v>44</v>
      </c>
      <c r="B58" s="2">
        <v>1096.652</v>
      </c>
      <c r="C58" s="2">
        <v>457.62150000000003</v>
      </c>
      <c r="D58" s="2">
        <v>281.50569999999999</v>
      </c>
      <c r="E58" s="2">
        <v>92.387799999999999</v>
      </c>
      <c r="F58" s="2">
        <v>1928.1669999999999</v>
      </c>
    </row>
    <row r="59" spans="1:6" x14ac:dyDescent="0.25">
      <c r="A59" s="3" t="s">
        <v>45</v>
      </c>
      <c r="B59" s="2">
        <v>363.96859999999998</v>
      </c>
      <c r="C59" s="2">
        <v>167.55609999999999</v>
      </c>
      <c r="D59" s="2">
        <v>92.387799999999999</v>
      </c>
      <c r="E59" s="2">
        <v>35.475299999999997</v>
      </c>
      <c r="F59" s="2">
        <v>659.38779999999997</v>
      </c>
    </row>
    <row r="60" spans="1:6" x14ac:dyDescent="0.25">
      <c r="A60" s="3" t="s">
        <v>46</v>
      </c>
      <c r="B60" s="2">
        <v>7532.4129000000003</v>
      </c>
      <c r="C60" s="2">
        <v>3224.0322999999999</v>
      </c>
      <c r="D60" s="2">
        <v>1928.1669999999999</v>
      </c>
      <c r="E60" s="2">
        <v>659.38779999999997</v>
      </c>
      <c r="F60" s="2">
        <v>13344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0.4355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6.7000000000000002E-3</v>
      </c>
      <c r="C65" s="2"/>
      <c r="D65" s="2"/>
      <c r="E65" s="2"/>
      <c r="F65" s="2"/>
    </row>
    <row r="66" spans="1:6" x14ac:dyDescent="0.25">
      <c r="A66" s="3" t="s">
        <v>33</v>
      </c>
      <c r="B66" s="2">
        <v>6.6E-3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13344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169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0.9607</v>
      </c>
      <c r="C148" s="2">
        <v>0.1487</v>
      </c>
      <c r="D148" s="2">
        <v>6.4623999999999997</v>
      </c>
      <c r="E148" s="2">
        <v>0.49790000000000001</v>
      </c>
      <c r="F148" s="2">
        <v>0.14949999999999999</v>
      </c>
      <c r="G148" s="2">
        <v>3.3308</v>
      </c>
      <c r="H148" s="2">
        <v>-0.47710000000000002</v>
      </c>
      <c r="I148" s="2">
        <v>0.24579999999999999</v>
      </c>
      <c r="J148" s="2">
        <v>-1.9409000000000001</v>
      </c>
      <c r="K148" s="2">
        <v>-0.98160000000000003</v>
      </c>
      <c r="L148" s="2">
        <v>0.25140000000000001</v>
      </c>
      <c r="M148" s="2">
        <v>-3.9043999999999999</v>
      </c>
      <c r="N148" s="2">
        <v>44.874299999999998</v>
      </c>
      <c r="O148" s="4">
        <v>9.7999999999999992E-10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169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0.24110000000000001</v>
      </c>
      <c r="C152" s="2">
        <v>0.1497</v>
      </c>
      <c r="D152" s="2">
        <v>1.61</v>
      </c>
      <c r="E152" s="2">
        <v>-0.2109</v>
      </c>
      <c r="F152" s="2">
        <v>0.14849999999999999</v>
      </c>
      <c r="G152" s="2">
        <v>-1.4201999999999999</v>
      </c>
      <c r="H152" s="2">
        <v>0.32329999999999998</v>
      </c>
      <c r="I152" s="2">
        <v>0.2465</v>
      </c>
      <c r="J152" s="2">
        <v>1.3115000000000001</v>
      </c>
      <c r="K152" s="2">
        <v>-0.35349999999999998</v>
      </c>
      <c r="L152" s="2">
        <v>0.25159999999999999</v>
      </c>
      <c r="M152" s="2">
        <v>-1.4048</v>
      </c>
      <c r="N152" s="2">
        <v>9.8941999999999997</v>
      </c>
      <c r="O152" s="2">
        <v>1.9E-2</v>
      </c>
      <c r="P152" s="2"/>
    </row>
    <row r="153" spans="1:16" x14ac:dyDescent="0.25">
      <c r="A153" s="3">
        <v>100</v>
      </c>
      <c r="B153" s="2">
        <v>-0.24110000000000001</v>
      </c>
      <c r="C153" s="2">
        <v>0.1497</v>
      </c>
      <c r="D153" s="2">
        <v>-1.61</v>
      </c>
      <c r="E153" s="2">
        <v>0.2109</v>
      </c>
      <c r="F153" s="2">
        <v>0.14849999999999999</v>
      </c>
      <c r="G153" s="2">
        <v>1.4201999999999999</v>
      </c>
      <c r="H153" s="2">
        <v>-0.32329999999999998</v>
      </c>
      <c r="I153" s="2">
        <v>0.2465</v>
      </c>
      <c r="J153" s="2">
        <v>-1.3115000000000001</v>
      </c>
      <c r="K153" s="2">
        <v>0.35349999999999998</v>
      </c>
      <c r="L153" s="2">
        <v>0.25159999999999999</v>
      </c>
      <c r="M153" s="2">
        <v>1.4048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7.1559999999999997</v>
      </c>
      <c r="E160" s="2">
        <v>1</v>
      </c>
      <c r="F160" s="2">
        <v>7.4999999999999997E-3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18.267700000000001</v>
      </c>
      <c r="E161" s="2">
        <v>1</v>
      </c>
      <c r="F161" s="4">
        <v>1.9000000000000001E-5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33.277999999999999</v>
      </c>
      <c r="E162" s="2">
        <v>1</v>
      </c>
      <c r="F162" s="4">
        <v>8.0000000000000005E-9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8.7781000000000002</v>
      </c>
      <c r="E163" s="2">
        <v>1</v>
      </c>
      <c r="F163" s="2">
        <v>3.0999999999999999E-3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18.359500000000001</v>
      </c>
      <c r="E164" s="2">
        <v>1</v>
      </c>
      <c r="F164" s="4">
        <v>1.8E-5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1.3517999999999999</v>
      </c>
      <c r="E165" s="2">
        <v>1</v>
      </c>
      <c r="F165" s="2">
        <v>0.24</v>
      </c>
    </row>
    <row r="166" spans="1:9" x14ac:dyDescent="0.25">
      <c r="A166" s="3" t="s">
        <v>169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6.7558999999999996</v>
      </c>
      <c r="E167" s="2">
        <v>1</v>
      </c>
      <c r="F167" s="2">
        <v>9.4000000000000004E-3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5.91E-2</v>
      </c>
      <c r="E168" s="2">
        <v>1</v>
      </c>
      <c r="F168" s="2">
        <v>0.81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3.1147</v>
      </c>
      <c r="E169" s="2">
        <v>1</v>
      </c>
      <c r="F169" s="2">
        <v>7.8E-2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2.6505000000000001</v>
      </c>
      <c r="E170" s="2">
        <v>1</v>
      </c>
      <c r="F170" s="2">
        <v>0.1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0.17100000000000001</v>
      </c>
      <c r="E171" s="2">
        <v>1</v>
      </c>
      <c r="F171" s="2">
        <v>0.68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2.4175</v>
      </c>
      <c r="E172" s="2">
        <v>1</v>
      </c>
      <c r="F172" s="2">
        <v>0.12</v>
      </c>
    </row>
    <row r="174" spans="1:9" ht="18.75" x14ac:dyDescent="0.25">
      <c r="A174" s="1" t="s">
        <v>110</v>
      </c>
    </row>
    <row r="176" spans="1:9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0.5645</v>
      </c>
      <c r="C177" s="2">
        <v>2.0400000000000001E-2</v>
      </c>
      <c r="D177" s="2">
        <v>0.24160000000000001</v>
      </c>
      <c r="E177" s="2">
        <v>1.7000000000000001E-2</v>
      </c>
      <c r="F177" s="2">
        <v>0.14449999999999999</v>
      </c>
      <c r="G177" s="2">
        <v>1.7299999999999999E-2</v>
      </c>
      <c r="H177" s="2">
        <v>4.9399999999999999E-2</v>
      </c>
      <c r="I177" s="2">
        <v>8.6999999999999994E-3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169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0.95340000000000003</v>
      </c>
      <c r="C180" s="2" t="s">
        <v>11</v>
      </c>
      <c r="D180" s="2">
        <v>0.89229999999999998</v>
      </c>
      <c r="E180" s="2" t="s">
        <v>11</v>
      </c>
      <c r="F180" s="2">
        <v>0.96020000000000005</v>
      </c>
      <c r="G180" s="2" t="s">
        <v>11</v>
      </c>
      <c r="H180" s="2">
        <v>0.86170000000000002</v>
      </c>
      <c r="I180" s="2" t="s">
        <v>11</v>
      </c>
    </row>
    <row r="181" spans="1:9" x14ac:dyDescent="0.25">
      <c r="A181" s="3">
        <v>100</v>
      </c>
      <c r="B181" s="2">
        <v>4.6600000000000003E-2</v>
      </c>
      <c r="C181" s="2" t="s">
        <v>11</v>
      </c>
      <c r="D181" s="2">
        <v>0.1077</v>
      </c>
      <c r="E181" s="2" t="s">
        <v>11</v>
      </c>
      <c r="F181" s="2">
        <v>3.9800000000000002E-2</v>
      </c>
      <c r="G181" s="2" t="s">
        <v>11</v>
      </c>
      <c r="H181" s="2">
        <v>0.13830000000000001</v>
      </c>
      <c r="I181" s="2" t="s">
        <v>11</v>
      </c>
    </row>
    <row r="183" spans="1:9" ht="18.75" x14ac:dyDescent="0.25">
      <c r="A183" s="1" t="s">
        <v>112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0.5645</v>
      </c>
      <c r="C186" s="2">
        <v>0.24160000000000001</v>
      </c>
      <c r="D186" s="2">
        <v>0.14449999999999999</v>
      </c>
      <c r="E186" s="2">
        <v>4.9399999999999999E-2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169</v>
      </c>
      <c r="B188" s="2"/>
      <c r="C188" s="2"/>
      <c r="D188" s="2"/>
      <c r="E188" s="2"/>
    </row>
    <row r="189" spans="1:9" x14ac:dyDescent="0.25">
      <c r="A189" s="3">
        <v>0</v>
      </c>
      <c r="B189" s="2">
        <v>0.57550000000000001</v>
      </c>
      <c r="C189" s="2">
        <v>0.2306</v>
      </c>
      <c r="D189" s="2">
        <v>0.1484</v>
      </c>
      <c r="E189" s="2">
        <v>4.5499999999999999E-2</v>
      </c>
    </row>
    <row r="190" spans="1:9" x14ac:dyDescent="0.25">
      <c r="A190" s="3">
        <v>100</v>
      </c>
      <c r="B190" s="2">
        <v>0.4052</v>
      </c>
      <c r="C190" s="2">
        <v>0.40079999999999999</v>
      </c>
      <c r="D190" s="2">
        <v>8.8599999999999998E-2</v>
      </c>
      <c r="E190" s="2">
        <v>0.1053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169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>
        <v>0</v>
      </c>
      <c r="B196" s="2">
        <v>0.57550000000000001</v>
      </c>
      <c r="C196" s="2">
        <v>2.1299999999999999E-2</v>
      </c>
      <c r="D196" s="2">
        <v>0.2306</v>
      </c>
      <c r="E196" s="2">
        <v>1.7399999999999999E-2</v>
      </c>
      <c r="F196" s="2">
        <v>0.1484</v>
      </c>
      <c r="G196" s="2">
        <v>1.8200000000000001E-2</v>
      </c>
      <c r="H196" s="2">
        <v>4.5499999999999999E-2</v>
      </c>
      <c r="I196" s="2">
        <v>8.3999999999999995E-3</v>
      </c>
    </row>
    <row r="197" spans="1:9" x14ac:dyDescent="0.25">
      <c r="A197" s="3">
        <v>100</v>
      </c>
      <c r="B197" s="2">
        <v>0.4052</v>
      </c>
      <c r="C197" s="2">
        <v>7.6799999999999993E-2</v>
      </c>
      <c r="D197" s="2">
        <v>0.40079999999999999</v>
      </c>
      <c r="E197" s="2">
        <v>7.5899999999999995E-2</v>
      </c>
      <c r="F197" s="2">
        <v>8.8599999999999998E-2</v>
      </c>
      <c r="G197" s="2">
        <v>5.0299999999999997E-2</v>
      </c>
      <c r="H197" s="2">
        <v>0.1053</v>
      </c>
      <c r="I197" s="2">
        <v>5.8999999999999997E-2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0.88849999999999996</v>
      </c>
      <c r="C201" s="2" t="s">
        <v>11</v>
      </c>
      <c r="D201" s="2">
        <v>4.9000000000000002E-2</v>
      </c>
      <c r="E201" s="2" t="s">
        <v>11</v>
      </c>
      <c r="F201" s="2">
        <v>5.8299999999999998E-2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0.1145</v>
      </c>
      <c r="C202" s="2" t="s">
        <v>11</v>
      </c>
      <c r="D202" s="2">
        <v>0.82479999999999998</v>
      </c>
      <c r="E202" s="2" t="s">
        <v>11</v>
      </c>
      <c r="F202" s="2">
        <v>4.9700000000000001E-2</v>
      </c>
      <c r="G202" s="2" t="s">
        <v>11</v>
      </c>
      <c r="H202" s="2">
        <v>1.0999999999999999E-2</v>
      </c>
      <c r="I202" s="2" t="s">
        <v>11</v>
      </c>
    </row>
    <row r="203" spans="1:9" x14ac:dyDescent="0.25">
      <c r="A203" s="3">
        <v>3</v>
      </c>
      <c r="B203" s="2">
        <v>0.2276</v>
      </c>
      <c r="C203" s="2" t="s">
        <v>11</v>
      </c>
      <c r="D203" s="2">
        <v>8.3199999999999996E-2</v>
      </c>
      <c r="E203" s="2" t="s">
        <v>11</v>
      </c>
      <c r="F203" s="2">
        <v>0.68710000000000004</v>
      </c>
      <c r="G203" s="2" t="s">
        <v>11</v>
      </c>
      <c r="H203" s="2">
        <v>2.2000000000000001E-3</v>
      </c>
      <c r="I203" s="2" t="s">
        <v>11</v>
      </c>
    </row>
    <row r="204" spans="1:9" x14ac:dyDescent="0.25">
      <c r="A204" s="3">
        <v>4</v>
      </c>
      <c r="B204" s="2">
        <v>4.9000000000000002E-2</v>
      </c>
      <c r="C204" s="2" t="s">
        <v>11</v>
      </c>
      <c r="D204" s="2">
        <v>5.3800000000000001E-2</v>
      </c>
      <c r="E204" s="2" t="s">
        <v>11</v>
      </c>
      <c r="F204" s="2">
        <v>6.4000000000000003E-3</v>
      </c>
      <c r="G204" s="2" t="s">
        <v>11</v>
      </c>
      <c r="H204" s="2">
        <v>0.89090000000000003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P204"/>
  <sheetViews>
    <sheetView workbookViewId="0"/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202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13344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15.734999999999999</v>
      </c>
      <c r="C7" s="2"/>
      <c r="D7" s="2"/>
      <c r="E7" s="2"/>
      <c r="F7" s="2"/>
    </row>
    <row r="8" spans="1:6" x14ac:dyDescent="0.25">
      <c r="A8" s="3" t="s">
        <v>4</v>
      </c>
      <c r="B8" s="2">
        <v>15.734999999999999</v>
      </c>
      <c r="C8" s="2"/>
      <c r="D8" s="2"/>
      <c r="E8" s="2"/>
      <c r="F8" s="2"/>
    </row>
    <row r="9" spans="1:6" x14ac:dyDescent="0.25">
      <c r="A9" s="3" t="s">
        <v>5</v>
      </c>
      <c r="B9" s="2">
        <v>25369</v>
      </c>
      <c r="C9" s="2"/>
      <c r="D9" s="2"/>
      <c r="E9" s="2"/>
      <c r="F9" s="2"/>
    </row>
    <row r="10" spans="1:6" x14ac:dyDescent="0.25">
      <c r="A10" s="3" t="s">
        <v>6</v>
      </c>
      <c r="B10" s="2">
        <v>25369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-14562.0682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-14562.0682</v>
      </c>
      <c r="C27" s="2"/>
      <c r="D27" s="2"/>
      <c r="E27" s="2"/>
      <c r="F27" s="2"/>
    </row>
    <row r="28" spans="1:6" x14ac:dyDescent="0.25">
      <c r="A28" s="3" t="s">
        <v>24</v>
      </c>
      <c r="B28" s="2">
        <v>29181.129300000001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29136.136299999998</v>
      </c>
      <c r="C29" s="2"/>
      <c r="D29" s="2"/>
      <c r="E29" s="2"/>
      <c r="F29" s="2"/>
    </row>
    <row r="30" spans="1:6" x14ac:dyDescent="0.25">
      <c r="A30" s="3" t="s">
        <v>26</v>
      </c>
      <c r="B30" s="2">
        <v>29142.136299999998</v>
      </c>
      <c r="C30" s="2"/>
      <c r="D30" s="2"/>
      <c r="E30" s="2"/>
      <c r="F30" s="2"/>
    </row>
    <row r="31" spans="1:6" x14ac:dyDescent="0.25">
      <c r="A31" s="3" t="s">
        <v>27</v>
      </c>
      <c r="B31" s="2">
        <v>29187.129300000001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29162.061799999999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0.43609999999999999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5.1999999999999998E-3</v>
      </c>
      <c r="C38" s="2"/>
      <c r="D38" s="2"/>
      <c r="E38" s="2"/>
      <c r="F38" s="2"/>
    </row>
    <row r="39" spans="1:6" x14ac:dyDescent="0.25">
      <c r="A39" s="3" t="s">
        <v>33</v>
      </c>
      <c r="B39" s="2">
        <v>3.0000000000000001E-3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-29094.092700000001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14532.024600000001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58188.1855</v>
      </c>
      <c r="C42" s="2"/>
      <c r="D42" s="2"/>
      <c r="E42" s="2"/>
      <c r="F42" s="2"/>
    </row>
    <row r="43" spans="1:6" x14ac:dyDescent="0.25">
      <c r="A43" s="3" t="s">
        <v>37</v>
      </c>
      <c r="B43" s="2">
        <v>58320.171300000002</v>
      </c>
      <c r="C43" s="2"/>
      <c r="D43" s="2"/>
      <c r="E43" s="2"/>
      <c r="F43" s="2"/>
    </row>
    <row r="44" spans="1:6" x14ac:dyDescent="0.25">
      <c r="A44" s="3" t="s">
        <v>38</v>
      </c>
      <c r="B44" s="2">
        <v>58245.178399999997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7524.7928000000002</v>
      </c>
      <c r="C48" s="2">
        <v>0</v>
      </c>
      <c r="D48" s="2">
        <v>0</v>
      </c>
      <c r="E48" s="2">
        <v>0</v>
      </c>
      <c r="F48" s="2">
        <v>7524.7928000000002</v>
      </c>
    </row>
    <row r="49" spans="1:6" x14ac:dyDescent="0.25">
      <c r="A49" s="3" t="s">
        <v>43</v>
      </c>
      <c r="B49" s="2">
        <v>3232.7986000000001</v>
      </c>
      <c r="C49" s="2">
        <v>0</v>
      </c>
      <c r="D49" s="2">
        <v>0</v>
      </c>
      <c r="E49" s="2">
        <v>0</v>
      </c>
      <c r="F49" s="2">
        <v>3232.7986000000001</v>
      </c>
    </row>
    <row r="50" spans="1:6" x14ac:dyDescent="0.25">
      <c r="A50" s="3" t="s">
        <v>44</v>
      </c>
      <c r="B50" s="2">
        <v>1925.1424999999999</v>
      </c>
      <c r="C50" s="2">
        <v>0</v>
      </c>
      <c r="D50" s="2">
        <v>0</v>
      </c>
      <c r="E50" s="2">
        <v>0</v>
      </c>
      <c r="F50" s="2">
        <v>1925.1424999999999</v>
      </c>
    </row>
    <row r="51" spans="1:6" x14ac:dyDescent="0.25">
      <c r="A51" s="3" t="s">
        <v>45</v>
      </c>
      <c r="B51" s="2">
        <v>661.26610000000005</v>
      </c>
      <c r="C51" s="2">
        <v>0</v>
      </c>
      <c r="D51" s="2">
        <v>0</v>
      </c>
      <c r="E51" s="2">
        <v>0</v>
      </c>
      <c r="F51" s="2">
        <v>661.26610000000005</v>
      </c>
    </row>
    <row r="52" spans="1:6" x14ac:dyDescent="0.25">
      <c r="A52" s="3" t="s">
        <v>46</v>
      </c>
      <c r="B52" s="2">
        <v>13344</v>
      </c>
      <c r="C52" s="2">
        <v>0</v>
      </c>
      <c r="D52" s="2">
        <v>0</v>
      </c>
      <c r="E52" s="2">
        <v>0</v>
      </c>
      <c r="F52" s="2">
        <v>13344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4247.7047000000002</v>
      </c>
      <c r="C56" s="2">
        <v>1816.6533999999999</v>
      </c>
      <c r="D56" s="2">
        <v>1091.1981000000001</v>
      </c>
      <c r="E56" s="2">
        <v>369.23669999999998</v>
      </c>
      <c r="F56" s="2">
        <v>7524.7928000000002</v>
      </c>
    </row>
    <row r="57" spans="1:6" x14ac:dyDescent="0.25">
      <c r="A57" s="3" t="s">
        <v>43</v>
      </c>
      <c r="B57" s="2">
        <v>1816.6533999999999</v>
      </c>
      <c r="C57" s="2">
        <v>792.33439999999996</v>
      </c>
      <c r="D57" s="2">
        <v>458.34570000000002</v>
      </c>
      <c r="E57" s="2">
        <v>165.46510000000001</v>
      </c>
      <c r="F57" s="2">
        <v>3232.7986000000001</v>
      </c>
    </row>
    <row r="58" spans="1:6" x14ac:dyDescent="0.25">
      <c r="A58" s="3" t="s">
        <v>44</v>
      </c>
      <c r="B58" s="2">
        <v>1091.1981000000001</v>
      </c>
      <c r="C58" s="2">
        <v>458.34570000000002</v>
      </c>
      <c r="D58" s="2">
        <v>284.83499999999998</v>
      </c>
      <c r="E58" s="2">
        <v>90.7637</v>
      </c>
      <c r="F58" s="2">
        <v>1925.1424999999999</v>
      </c>
    </row>
    <row r="59" spans="1:6" x14ac:dyDescent="0.25">
      <c r="A59" s="3" t="s">
        <v>45</v>
      </c>
      <c r="B59" s="2">
        <v>369.23669999999998</v>
      </c>
      <c r="C59" s="2">
        <v>165.46510000000001</v>
      </c>
      <c r="D59" s="2">
        <v>90.7637</v>
      </c>
      <c r="E59" s="2">
        <v>35.800600000000003</v>
      </c>
      <c r="F59" s="2">
        <v>661.26610000000005</v>
      </c>
    </row>
    <row r="60" spans="1:6" x14ac:dyDescent="0.25">
      <c r="A60" s="3" t="s">
        <v>46</v>
      </c>
      <c r="B60" s="2">
        <v>7524.7928000000002</v>
      </c>
      <c r="C60" s="2">
        <v>3232.7986000000001</v>
      </c>
      <c r="D60" s="2">
        <v>1925.1424999999999</v>
      </c>
      <c r="E60" s="2">
        <v>661.26610000000005</v>
      </c>
      <c r="F60" s="2">
        <v>13344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0.43609999999999999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5.1999999999999998E-3</v>
      </c>
      <c r="C65" s="2"/>
      <c r="D65" s="2"/>
      <c r="E65" s="2"/>
      <c r="F65" s="2"/>
    </row>
    <row r="66" spans="1:6" x14ac:dyDescent="0.25">
      <c r="A66" s="3" t="s">
        <v>33</v>
      </c>
      <c r="B66" s="2">
        <v>3.0000000000000001E-3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25369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13344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187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1.101</v>
      </c>
      <c r="C148" s="2">
        <v>0.17</v>
      </c>
      <c r="D148" s="2">
        <v>6.4753999999999996</v>
      </c>
      <c r="E148" s="2">
        <v>0.47670000000000001</v>
      </c>
      <c r="F148" s="2">
        <v>0.185</v>
      </c>
      <c r="G148" s="2">
        <v>2.5766</v>
      </c>
      <c r="H148" s="2">
        <v>-0.65349999999999997</v>
      </c>
      <c r="I148" s="2">
        <v>0.33040000000000003</v>
      </c>
      <c r="J148" s="2">
        <v>-1.978</v>
      </c>
      <c r="K148" s="2">
        <v>-0.92430000000000001</v>
      </c>
      <c r="L148" s="2">
        <v>0.27200000000000002</v>
      </c>
      <c r="M148" s="2">
        <v>-3.3976999999999999</v>
      </c>
      <c r="N148" s="2">
        <v>45.367199999999997</v>
      </c>
      <c r="O148" s="4">
        <v>7.7000000000000003E-10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187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8.2799999999999999E-2</v>
      </c>
      <c r="C152" s="2">
        <v>0.1673</v>
      </c>
      <c r="D152" s="2">
        <v>0.495</v>
      </c>
      <c r="E152" s="2">
        <v>-0.17469999999999999</v>
      </c>
      <c r="F152" s="2">
        <v>0.18729999999999999</v>
      </c>
      <c r="G152" s="2">
        <v>-0.93269999999999997</v>
      </c>
      <c r="H152" s="2">
        <v>0.50660000000000005</v>
      </c>
      <c r="I152" s="2">
        <v>0.33040000000000003</v>
      </c>
      <c r="J152" s="2">
        <v>1.5334000000000001</v>
      </c>
      <c r="K152" s="2">
        <v>-0.4148</v>
      </c>
      <c r="L152" s="2">
        <v>0.27150000000000002</v>
      </c>
      <c r="M152" s="2">
        <v>-1.5277000000000001</v>
      </c>
      <c r="N152" s="2">
        <v>4.9562999999999997</v>
      </c>
      <c r="O152" s="2">
        <v>0.18</v>
      </c>
      <c r="P152" s="2"/>
    </row>
    <row r="153" spans="1:16" x14ac:dyDescent="0.25">
      <c r="A153" s="3">
        <v>100</v>
      </c>
      <c r="B153" s="2">
        <v>-8.2799999999999999E-2</v>
      </c>
      <c r="C153" s="2">
        <v>0.1673</v>
      </c>
      <c r="D153" s="2">
        <v>-0.495</v>
      </c>
      <c r="E153" s="2">
        <v>0.17469999999999999</v>
      </c>
      <c r="F153" s="2">
        <v>0.18729999999999999</v>
      </c>
      <c r="G153" s="2">
        <v>0.93269999999999997</v>
      </c>
      <c r="H153" s="2">
        <v>-0.50660000000000005</v>
      </c>
      <c r="I153" s="2">
        <v>0.33040000000000003</v>
      </c>
      <c r="J153" s="2">
        <v>-1.5334000000000001</v>
      </c>
      <c r="K153" s="2">
        <v>0.4148</v>
      </c>
      <c r="L153" s="2">
        <v>0.27150000000000002</v>
      </c>
      <c r="M153" s="2">
        <v>1.5277000000000001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10.549300000000001</v>
      </c>
      <c r="E160" s="2">
        <v>1</v>
      </c>
      <c r="F160" s="2">
        <v>1.1999999999999999E-3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15.5448</v>
      </c>
      <c r="E161" s="2">
        <v>1</v>
      </c>
      <c r="F161" s="4">
        <v>8.1000000000000004E-5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32.3125</v>
      </c>
      <c r="E162" s="2">
        <v>1</v>
      </c>
      <c r="F162" s="4">
        <v>1.3000000000000001E-8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6.1448</v>
      </c>
      <c r="E163" s="2">
        <v>1</v>
      </c>
      <c r="F163" s="2">
        <v>1.2999999999999999E-2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14.1836</v>
      </c>
      <c r="E164" s="2">
        <v>1</v>
      </c>
      <c r="F164" s="2">
        <v>1.7000000000000001E-4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0.26479999999999998</v>
      </c>
      <c r="E165" s="2">
        <v>1</v>
      </c>
      <c r="F165" s="2">
        <v>0.61</v>
      </c>
    </row>
    <row r="166" spans="1:9" x14ac:dyDescent="0.25">
      <c r="A166" s="3" t="s">
        <v>187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1.7718</v>
      </c>
      <c r="E167" s="2">
        <v>1</v>
      </c>
      <c r="F167" s="2">
        <v>0.18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0.9153</v>
      </c>
      <c r="E168" s="2">
        <v>1</v>
      </c>
      <c r="F168" s="2">
        <v>0.34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1.9924999999999999</v>
      </c>
      <c r="E169" s="2">
        <v>1</v>
      </c>
      <c r="F169" s="2">
        <v>0.16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2.2178</v>
      </c>
      <c r="E170" s="2">
        <v>1</v>
      </c>
      <c r="F170" s="2">
        <v>0.14000000000000001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0.41339999999999999</v>
      </c>
      <c r="E171" s="2">
        <v>1</v>
      </c>
      <c r="F171" s="2">
        <v>0.52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3.0644999999999998</v>
      </c>
      <c r="E172" s="2">
        <v>1</v>
      </c>
      <c r="F172" s="2">
        <v>0.08</v>
      </c>
    </row>
    <row r="174" spans="1:9" ht="18.75" x14ac:dyDescent="0.25">
      <c r="A174" s="1" t="s">
        <v>110</v>
      </c>
    </row>
    <row r="176" spans="1:9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0.56389999999999996</v>
      </c>
      <c r="C177" s="2">
        <v>2.0500000000000001E-2</v>
      </c>
      <c r="D177" s="2">
        <v>0.24229999999999999</v>
      </c>
      <c r="E177" s="2">
        <v>1.7100000000000001E-2</v>
      </c>
      <c r="F177" s="2">
        <v>0.14430000000000001</v>
      </c>
      <c r="G177" s="2">
        <v>1.7299999999999999E-2</v>
      </c>
      <c r="H177" s="2">
        <v>4.9599999999999998E-2</v>
      </c>
      <c r="I177" s="2">
        <v>8.8000000000000005E-3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187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0.94410000000000005</v>
      </c>
      <c r="C180" s="2" t="s">
        <v>11</v>
      </c>
      <c r="D180" s="2">
        <v>0.90980000000000005</v>
      </c>
      <c r="E180" s="2" t="s">
        <v>11</v>
      </c>
      <c r="F180" s="2">
        <v>0.97519999999999996</v>
      </c>
      <c r="G180" s="2" t="s">
        <v>11</v>
      </c>
      <c r="H180" s="2">
        <v>0.86180000000000001</v>
      </c>
      <c r="I180" s="2" t="s">
        <v>11</v>
      </c>
    </row>
    <row r="181" spans="1:9" x14ac:dyDescent="0.25">
      <c r="A181" s="3">
        <v>100</v>
      </c>
      <c r="B181" s="2">
        <v>5.5899999999999998E-2</v>
      </c>
      <c r="C181" s="2" t="s">
        <v>11</v>
      </c>
      <c r="D181" s="2">
        <v>9.0200000000000002E-2</v>
      </c>
      <c r="E181" s="2" t="s">
        <v>11</v>
      </c>
      <c r="F181" s="2">
        <v>2.4799999999999999E-2</v>
      </c>
      <c r="G181" s="2" t="s">
        <v>11</v>
      </c>
      <c r="H181" s="2">
        <v>0.13819999999999999</v>
      </c>
      <c r="I181" s="2" t="s">
        <v>11</v>
      </c>
    </row>
    <row r="183" spans="1:9" ht="18.75" x14ac:dyDescent="0.25">
      <c r="A183" s="1" t="s">
        <v>112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0.56389999999999996</v>
      </c>
      <c r="C186" s="2">
        <v>0.24229999999999999</v>
      </c>
      <c r="D186" s="2">
        <v>0.14430000000000001</v>
      </c>
      <c r="E186" s="2">
        <v>4.9599999999999998E-2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187</v>
      </c>
      <c r="B188" s="2"/>
      <c r="C188" s="2"/>
      <c r="D188" s="2"/>
      <c r="E188" s="2"/>
    </row>
    <row r="189" spans="1:9" x14ac:dyDescent="0.25">
      <c r="A189" s="3">
        <v>0</v>
      </c>
      <c r="B189" s="2">
        <v>0.56869999999999998</v>
      </c>
      <c r="C189" s="2">
        <v>0.2354</v>
      </c>
      <c r="D189" s="2">
        <v>0.15029999999999999</v>
      </c>
      <c r="E189" s="2">
        <v>4.5600000000000002E-2</v>
      </c>
    </row>
    <row r="190" spans="1:9" x14ac:dyDescent="0.25">
      <c r="A190" s="3">
        <v>100</v>
      </c>
      <c r="B190" s="2">
        <v>0.49430000000000002</v>
      </c>
      <c r="C190" s="2">
        <v>0.34250000000000003</v>
      </c>
      <c r="D190" s="2">
        <v>5.6000000000000001E-2</v>
      </c>
      <c r="E190" s="2">
        <v>0.10730000000000001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187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>
        <v>0</v>
      </c>
      <c r="B196" s="2">
        <v>0.56869999999999998</v>
      </c>
      <c r="C196" s="2">
        <v>2.1000000000000001E-2</v>
      </c>
      <c r="D196" s="2">
        <v>0.2354</v>
      </c>
      <c r="E196" s="2">
        <v>1.7500000000000002E-2</v>
      </c>
      <c r="F196" s="2">
        <v>0.15029999999999999</v>
      </c>
      <c r="G196" s="2">
        <v>1.8200000000000001E-2</v>
      </c>
      <c r="H196" s="2">
        <v>4.5600000000000002E-2</v>
      </c>
      <c r="I196" s="2">
        <v>8.2000000000000007E-3</v>
      </c>
    </row>
    <row r="197" spans="1:9" x14ac:dyDescent="0.25">
      <c r="A197" s="3">
        <v>100</v>
      </c>
      <c r="B197" s="2">
        <v>0.49430000000000002</v>
      </c>
      <c r="C197" s="2">
        <v>8.6099999999999996E-2</v>
      </c>
      <c r="D197" s="2">
        <v>0.34250000000000003</v>
      </c>
      <c r="E197" s="2">
        <v>8.3199999999999996E-2</v>
      </c>
      <c r="F197" s="2">
        <v>5.6000000000000001E-2</v>
      </c>
      <c r="G197" s="2">
        <v>4.5400000000000003E-2</v>
      </c>
      <c r="H197" s="2">
        <v>0.10730000000000001</v>
      </c>
      <c r="I197" s="2">
        <v>6.3899999999999998E-2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0.88880000000000003</v>
      </c>
      <c r="C201" s="2" t="s">
        <v>11</v>
      </c>
      <c r="D201" s="2">
        <v>4.9099999999999998E-2</v>
      </c>
      <c r="E201" s="2" t="s">
        <v>11</v>
      </c>
      <c r="F201" s="2">
        <v>5.7700000000000001E-2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0.1144</v>
      </c>
      <c r="C202" s="2" t="s">
        <v>11</v>
      </c>
      <c r="D202" s="2">
        <v>0.82489999999999997</v>
      </c>
      <c r="E202" s="2" t="s">
        <v>11</v>
      </c>
      <c r="F202" s="2">
        <v>4.9799999999999997E-2</v>
      </c>
      <c r="G202" s="2" t="s">
        <v>11</v>
      </c>
      <c r="H202" s="2">
        <v>1.0999999999999999E-2</v>
      </c>
      <c r="I202" s="2" t="s">
        <v>11</v>
      </c>
    </row>
    <row r="203" spans="1:9" x14ac:dyDescent="0.25">
      <c r="A203" s="3">
        <v>3</v>
      </c>
      <c r="B203" s="2">
        <v>0.22570000000000001</v>
      </c>
      <c r="C203" s="2" t="s">
        <v>11</v>
      </c>
      <c r="D203" s="2">
        <v>8.3500000000000005E-2</v>
      </c>
      <c r="E203" s="2" t="s">
        <v>11</v>
      </c>
      <c r="F203" s="2">
        <v>0.68859999999999999</v>
      </c>
      <c r="G203" s="2" t="s">
        <v>11</v>
      </c>
      <c r="H203" s="2">
        <v>2.2000000000000001E-3</v>
      </c>
      <c r="I203" s="2" t="s">
        <v>11</v>
      </c>
    </row>
    <row r="204" spans="1:9" x14ac:dyDescent="0.25">
      <c r="A204" s="3">
        <v>4</v>
      </c>
      <c r="B204" s="2">
        <v>4.8899999999999999E-2</v>
      </c>
      <c r="C204" s="2" t="s">
        <v>11</v>
      </c>
      <c r="D204" s="2">
        <v>5.3699999999999998E-2</v>
      </c>
      <c r="E204" s="2" t="s">
        <v>11</v>
      </c>
      <c r="F204" s="2">
        <v>6.4000000000000003E-3</v>
      </c>
      <c r="G204" s="2" t="s">
        <v>11</v>
      </c>
      <c r="H204" s="2">
        <v>0.8911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P314"/>
  <sheetViews>
    <sheetView workbookViewId="0"/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222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12776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13.857100000000001</v>
      </c>
      <c r="C7" s="2"/>
      <c r="D7" s="2"/>
      <c r="E7" s="2"/>
      <c r="F7" s="2"/>
    </row>
    <row r="8" spans="1:6" x14ac:dyDescent="0.25">
      <c r="A8" s="3" t="s">
        <v>4</v>
      </c>
      <c r="B8" s="2">
        <v>13.857100000000001</v>
      </c>
      <c r="C8" s="2"/>
      <c r="D8" s="2"/>
      <c r="E8" s="2"/>
      <c r="F8" s="2"/>
    </row>
    <row r="9" spans="1:6" x14ac:dyDescent="0.25">
      <c r="A9" s="3" t="s">
        <v>5</v>
      </c>
      <c r="B9" s="2">
        <v>467942</v>
      </c>
      <c r="C9" s="2"/>
      <c r="D9" s="2"/>
      <c r="E9" s="2"/>
      <c r="F9" s="2"/>
    </row>
    <row r="10" spans="1:6" x14ac:dyDescent="0.25">
      <c r="A10" s="3" t="s">
        <v>6</v>
      </c>
      <c r="B10" s="2">
        <v>467942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264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1831.7560000000001</v>
      </c>
      <c r="C14" s="4">
        <v>2.4E-232</v>
      </c>
      <c r="D14" s="2"/>
      <c r="E14" s="2"/>
      <c r="F14" s="2"/>
    </row>
    <row r="15" spans="1:6" x14ac:dyDescent="0.25">
      <c r="A15" s="3" t="s">
        <v>12</v>
      </c>
      <c r="B15" s="2">
        <v>2277.4223000000002</v>
      </c>
      <c r="C15" s="4" t="s">
        <v>223</v>
      </c>
      <c r="D15" s="2"/>
      <c r="E15" s="2"/>
      <c r="F15" s="2"/>
    </row>
    <row r="16" spans="1:6" x14ac:dyDescent="0.25">
      <c r="A16" s="3" t="s">
        <v>13</v>
      </c>
      <c r="B16" s="2">
        <v>2011.2001</v>
      </c>
      <c r="C16" s="4">
        <v>5.3000000000000003E-266</v>
      </c>
      <c r="D16" s="2"/>
      <c r="E16" s="2"/>
      <c r="F16" s="2"/>
    </row>
    <row r="17" spans="1:6" x14ac:dyDescent="0.25">
      <c r="A17" s="3" t="s">
        <v>14</v>
      </c>
      <c r="B17" s="2">
        <v>-664.44949999999994</v>
      </c>
      <c r="C17" s="2"/>
      <c r="D17" s="2"/>
      <c r="E17" s="2"/>
      <c r="F17" s="2"/>
    </row>
    <row r="18" spans="1:6" x14ac:dyDescent="0.25">
      <c r="A18" s="3" t="s">
        <v>15</v>
      </c>
      <c r="B18" s="2">
        <v>1303.7560000000001</v>
      </c>
      <c r="C18" s="2"/>
      <c r="D18" s="2"/>
      <c r="E18" s="2"/>
      <c r="F18" s="2"/>
    </row>
    <row r="19" spans="1:6" x14ac:dyDescent="0.25">
      <c r="A19" s="3" t="s">
        <v>16</v>
      </c>
      <c r="B19" s="2">
        <v>1039.7560000000001</v>
      </c>
      <c r="C19" s="2"/>
      <c r="D19" s="2"/>
      <c r="E19" s="2"/>
      <c r="F19" s="2"/>
    </row>
    <row r="20" spans="1:6" x14ac:dyDescent="0.25">
      <c r="A20" s="3" t="s">
        <v>17</v>
      </c>
      <c r="B20" s="2">
        <v>-928.44949999999994</v>
      </c>
      <c r="C20" s="2"/>
      <c r="D20" s="2"/>
      <c r="E20" s="2"/>
      <c r="F20" s="2"/>
    </row>
    <row r="21" spans="1:6" x14ac:dyDescent="0.25">
      <c r="A21" s="3" t="s">
        <v>18</v>
      </c>
      <c r="B21" s="2">
        <v>174.5154</v>
      </c>
      <c r="C21" s="2"/>
      <c r="D21" s="2"/>
      <c r="E21" s="2"/>
      <c r="F21" s="2"/>
    </row>
    <row r="22" spans="1:6" x14ac:dyDescent="0.25">
      <c r="A22" s="3" t="s">
        <v>19</v>
      </c>
      <c r="B22" s="2">
        <v>0.10290000000000001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-13914.904500000001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-13914.904500000001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27886.541000000001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27841.809000000001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27847.809000000001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27892.541000000001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27867.473600000001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0.43390000000000001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3.5999999999999999E-3</v>
      </c>
      <c r="C38" s="2"/>
      <c r="D38" s="2"/>
      <c r="E38" s="2"/>
      <c r="F38" s="2"/>
    </row>
    <row r="39" spans="1:6" x14ac:dyDescent="0.25">
      <c r="A39" s="3" t="s">
        <v>33</v>
      </c>
      <c r="B39" s="2">
        <v>2.2000000000000001E-3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-27803.4444</v>
      </c>
      <c r="C40" s="2"/>
      <c r="D40" s="2"/>
      <c r="E40" s="2"/>
      <c r="F40" s="2"/>
    </row>
    <row r="41" spans="1:6" x14ac:dyDescent="0.25">
      <c r="A41" s="3" t="s">
        <v>35</v>
      </c>
      <c r="B41" s="2">
        <v>13888.5399</v>
      </c>
      <c r="C41" s="2"/>
      <c r="D41" s="2"/>
      <c r="E41" s="2"/>
      <c r="F41" s="2"/>
    </row>
    <row r="42" spans="1:6" x14ac:dyDescent="0.25">
      <c r="A42" s="3" t="s">
        <v>36</v>
      </c>
      <c r="B42" s="2">
        <v>55606.888700000003</v>
      </c>
      <c r="C42" s="2"/>
      <c r="D42" s="2"/>
      <c r="E42" s="2"/>
      <c r="F42" s="2"/>
    </row>
    <row r="43" spans="1:6" x14ac:dyDescent="0.25">
      <c r="A43" s="3" t="s">
        <v>37</v>
      </c>
      <c r="B43" s="2">
        <v>55738.352599999998</v>
      </c>
      <c r="C43" s="2"/>
      <c r="D43" s="2"/>
      <c r="E43" s="2"/>
      <c r="F43" s="2"/>
    </row>
    <row r="44" spans="1:6" x14ac:dyDescent="0.25">
      <c r="A44" s="3" t="s">
        <v>38</v>
      </c>
      <c r="B44" s="2">
        <v>55663.620699999999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7232.8383000000003</v>
      </c>
      <c r="C48" s="2">
        <v>0</v>
      </c>
      <c r="D48" s="2">
        <v>0</v>
      </c>
      <c r="E48" s="2">
        <v>0</v>
      </c>
      <c r="F48" s="2">
        <v>7232.8383000000003</v>
      </c>
    </row>
    <row r="49" spans="1:6" x14ac:dyDescent="0.25">
      <c r="A49" s="3" t="s">
        <v>43</v>
      </c>
      <c r="B49" s="2">
        <v>3070.9555999999998</v>
      </c>
      <c r="C49" s="2">
        <v>0</v>
      </c>
      <c r="D49" s="2">
        <v>0</v>
      </c>
      <c r="E49" s="2">
        <v>0</v>
      </c>
      <c r="F49" s="2">
        <v>3070.9555999999998</v>
      </c>
    </row>
    <row r="50" spans="1:6" x14ac:dyDescent="0.25">
      <c r="A50" s="3" t="s">
        <v>44</v>
      </c>
      <c r="B50" s="2">
        <v>1858.1112000000001</v>
      </c>
      <c r="C50" s="2">
        <v>0</v>
      </c>
      <c r="D50" s="2">
        <v>0</v>
      </c>
      <c r="E50" s="2">
        <v>0</v>
      </c>
      <c r="F50" s="2">
        <v>1858.1112000000001</v>
      </c>
    </row>
    <row r="51" spans="1:6" x14ac:dyDescent="0.25">
      <c r="A51" s="3" t="s">
        <v>45</v>
      </c>
      <c r="B51" s="2">
        <v>614.09490000000005</v>
      </c>
      <c r="C51" s="2">
        <v>0</v>
      </c>
      <c r="D51" s="2">
        <v>0</v>
      </c>
      <c r="E51" s="2">
        <v>0</v>
      </c>
      <c r="F51" s="2">
        <v>614.09490000000005</v>
      </c>
    </row>
    <row r="52" spans="1:6" x14ac:dyDescent="0.25">
      <c r="A52" s="3" t="s">
        <v>46</v>
      </c>
      <c r="B52" s="2">
        <v>12776</v>
      </c>
      <c r="C52" s="2">
        <v>0</v>
      </c>
      <c r="D52" s="2">
        <v>0</v>
      </c>
      <c r="E52" s="2">
        <v>0</v>
      </c>
      <c r="F52" s="2">
        <v>12776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4096.3998000000001</v>
      </c>
      <c r="C56" s="2">
        <v>1740.9908</v>
      </c>
      <c r="D56" s="2">
        <v>1047.5996</v>
      </c>
      <c r="E56" s="2">
        <v>347.84820000000002</v>
      </c>
      <c r="F56" s="2">
        <v>7232.8383000000003</v>
      </c>
    </row>
    <row r="57" spans="1:6" x14ac:dyDescent="0.25">
      <c r="A57" s="3" t="s">
        <v>43</v>
      </c>
      <c r="B57" s="2">
        <v>1740.9908</v>
      </c>
      <c r="C57" s="2">
        <v>741.75699999999995</v>
      </c>
      <c r="D57" s="2">
        <v>440.31920000000002</v>
      </c>
      <c r="E57" s="2">
        <v>147.8887</v>
      </c>
      <c r="F57" s="2">
        <v>3070.9555999999998</v>
      </c>
    </row>
    <row r="58" spans="1:6" x14ac:dyDescent="0.25">
      <c r="A58" s="3" t="s">
        <v>44</v>
      </c>
      <c r="B58" s="2">
        <v>1047.5996</v>
      </c>
      <c r="C58" s="2">
        <v>440.31920000000002</v>
      </c>
      <c r="D58" s="2">
        <v>281.37360000000001</v>
      </c>
      <c r="E58" s="2">
        <v>88.818799999999996</v>
      </c>
      <c r="F58" s="2">
        <v>1858.1112000000001</v>
      </c>
    </row>
    <row r="59" spans="1:6" x14ac:dyDescent="0.25">
      <c r="A59" s="3" t="s">
        <v>45</v>
      </c>
      <c r="B59" s="2">
        <v>347.84820000000002</v>
      </c>
      <c r="C59" s="2">
        <v>147.8887</v>
      </c>
      <c r="D59" s="2">
        <v>88.818799999999996</v>
      </c>
      <c r="E59" s="2">
        <v>29.539200000000001</v>
      </c>
      <c r="F59" s="2">
        <v>614.09490000000005</v>
      </c>
    </row>
    <row r="60" spans="1:6" x14ac:dyDescent="0.25">
      <c r="A60" s="3" t="s">
        <v>46</v>
      </c>
      <c r="B60" s="2">
        <v>7232.8383000000003</v>
      </c>
      <c r="C60" s="2">
        <v>3070.9555999999998</v>
      </c>
      <c r="D60" s="2">
        <v>1858.1112000000001</v>
      </c>
      <c r="E60" s="2">
        <v>614.09490000000005</v>
      </c>
      <c r="F60" s="2">
        <v>12776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0.43390000000000001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3.5999999999999999E-3</v>
      </c>
      <c r="C65" s="2"/>
      <c r="D65" s="2"/>
      <c r="E65" s="2"/>
      <c r="F65" s="2"/>
    </row>
    <row r="66" spans="1:6" x14ac:dyDescent="0.25">
      <c r="A66" s="3" t="s">
        <v>33</v>
      </c>
      <c r="B66" s="2">
        <v>2.2000000000000001E-3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467942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12776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607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607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607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605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9.9039999999999994E-21</v>
      </c>
      <c r="B132" s="4">
        <v>9.9041086999999995E-21</v>
      </c>
      <c r="C132" s="2"/>
      <c r="D132" s="2"/>
      <c r="E132" s="2"/>
      <c r="F132" s="2"/>
    </row>
    <row r="133" spans="1:6" x14ac:dyDescent="0.25">
      <c r="A133" s="5">
        <v>2.4619999999999999E-20</v>
      </c>
      <c r="B133" s="4">
        <v>2.4623612E-20</v>
      </c>
      <c r="C133" s="2"/>
      <c r="D133" s="2"/>
      <c r="E133" s="2"/>
      <c r="F133" s="2"/>
    </row>
    <row r="134" spans="1:6" x14ac:dyDescent="0.25">
      <c r="A134" s="5">
        <v>3.2770000000000002E-20</v>
      </c>
      <c r="B134" s="4">
        <v>3.2769918000000001E-20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171</v>
      </c>
      <c r="B140" s="2" t="s">
        <v>123</v>
      </c>
      <c r="C140" s="2">
        <v>90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1</v>
      </c>
      <c r="B142" s="2">
        <v>1</v>
      </c>
      <c r="C142" s="2">
        <v>1</v>
      </c>
      <c r="D142" s="2"/>
      <c r="E142" s="2"/>
      <c r="F142" s="2"/>
    </row>
    <row r="143" spans="1:6" x14ac:dyDescent="0.25">
      <c r="A143" s="3">
        <v>2</v>
      </c>
      <c r="B143" s="2">
        <v>2</v>
      </c>
      <c r="C143" s="2">
        <v>2</v>
      </c>
      <c r="D143" s="2"/>
      <c r="E143" s="2"/>
      <c r="F143" s="2"/>
    </row>
    <row r="144" spans="1:6" x14ac:dyDescent="0.25">
      <c r="A144" s="3">
        <v>3</v>
      </c>
      <c r="B144" s="2">
        <v>3</v>
      </c>
      <c r="C144" s="2">
        <v>3</v>
      </c>
      <c r="D144" s="2"/>
      <c r="E144" s="2"/>
      <c r="F144" s="2"/>
    </row>
    <row r="145" spans="1:6" x14ac:dyDescent="0.25">
      <c r="A145" s="3">
        <v>4</v>
      </c>
      <c r="B145" s="2">
        <v>4</v>
      </c>
      <c r="C145" s="2">
        <v>4</v>
      </c>
      <c r="D145" s="2"/>
      <c r="E145" s="2"/>
      <c r="F145" s="2"/>
    </row>
    <row r="146" spans="1:6" x14ac:dyDescent="0.25">
      <c r="A146" s="3">
        <v>5</v>
      </c>
      <c r="B146" s="2">
        <v>5</v>
      </c>
      <c r="C146" s="2">
        <v>5</v>
      </c>
      <c r="D146" s="2"/>
      <c r="E146" s="2"/>
      <c r="F146" s="2"/>
    </row>
    <row r="147" spans="1:6" x14ac:dyDescent="0.25">
      <c r="A147" s="3">
        <v>6</v>
      </c>
      <c r="B147" s="2">
        <v>6</v>
      </c>
      <c r="C147" s="2">
        <v>6</v>
      </c>
      <c r="D147" s="2"/>
      <c r="E147" s="2"/>
      <c r="F147" s="2"/>
    </row>
    <row r="148" spans="1:6" x14ac:dyDescent="0.25">
      <c r="A148" s="3">
        <v>7</v>
      </c>
      <c r="B148" s="2">
        <v>7</v>
      </c>
      <c r="C148" s="2">
        <v>7</v>
      </c>
      <c r="D148" s="2"/>
      <c r="E148" s="2"/>
      <c r="F148" s="2"/>
    </row>
    <row r="149" spans="1:6" x14ac:dyDescent="0.25">
      <c r="A149" s="3">
        <v>8</v>
      </c>
      <c r="B149" s="2">
        <v>8</v>
      </c>
      <c r="C149" s="2">
        <v>8</v>
      </c>
      <c r="D149" s="2"/>
      <c r="E149" s="2"/>
      <c r="F149" s="2"/>
    </row>
    <row r="150" spans="1:6" x14ac:dyDescent="0.25">
      <c r="A150" s="3">
        <v>9</v>
      </c>
      <c r="B150" s="2">
        <v>9</v>
      </c>
      <c r="C150" s="2">
        <v>9</v>
      </c>
      <c r="D150" s="2"/>
      <c r="E150" s="2"/>
      <c r="F150" s="2"/>
    </row>
    <row r="151" spans="1:6" x14ac:dyDescent="0.25">
      <c r="A151" s="3" t="s">
        <v>88</v>
      </c>
      <c r="B151" s="2"/>
      <c r="C151" s="2"/>
      <c r="D151" s="2"/>
      <c r="E151" s="2"/>
      <c r="F151" s="2"/>
    </row>
    <row r="152" spans="1:6" x14ac:dyDescent="0.25">
      <c r="A152" s="3">
        <v>88</v>
      </c>
      <c r="B152" s="2">
        <v>88</v>
      </c>
      <c r="C152" s="2">
        <v>88</v>
      </c>
      <c r="D152" s="2"/>
      <c r="E152" s="2"/>
      <c r="F152" s="2"/>
    </row>
    <row r="153" spans="1:6" x14ac:dyDescent="0.25">
      <c r="A153" s="3">
        <v>90</v>
      </c>
      <c r="B153" s="2">
        <v>90</v>
      </c>
      <c r="C153" s="2">
        <v>90</v>
      </c>
      <c r="D153" s="2"/>
      <c r="E153" s="2"/>
      <c r="F153" s="2"/>
    </row>
    <row r="154" spans="1:6" x14ac:dyDescent="0.25">
      <c r="A154" s="3">
        <v>91</v>
      </c>
      <c r="B154" s="2">
        <v>91</v>
      </c>
      <c r="C154" s="2">
        <v>91</v>
      </c>
      <c r="D154" s="2"/>
      <c r="E154" s="2"/>
      <c r="F154" s="2"/>
    </row>
    <row r="155" spans="1:6" x14ac:dyDescent="0.25">
      <c r="A155" s="3">
        <v>95</v>
      </c>
      <c r="B155" s="2">
        <v>95</v>
      </c>
      <c r="C155" s="2">
        <v>95</v>
      </c>
      <c r="D155" s="2"/>
      <c r="E155" s="2"/>
      <c r="F155" s="2"/>
    </row>
    <row r="156" spans="1:6" x14ac:dyDescent="0.25">
      <c r="A156" s="3">
        <v>96</v>
      </c>
      <c r="B156" s="2">
        <v>96</v>
      </c>
      <c r="C156" s="2">
        <v>96</v>
      </c>
      <c r="D156" s="2"/>
      <c r="E156" s="2"/>
      <c r="F156" s="2"/>
    </row>
    <row r="157" spans="1:6" x14ac:dyDescent="0.25">
      <c r="A157" s="3">
        <v>97</v>
      </c>
      <c r="B157" s="2">
        <v>97</v>
      </c>
      <c r="C157" s="2">
        <v>97</v>
      </c>
      <c r="D157" s="2"/>
      <c r="E157" s="2"/>
      <c r="F157" s="2"/>
    </row>
    <row r="158" spans="1:6" x14ac:dyDescent="0.25">
      <c r="A158" s="3">
        <v>98</v>
      </c>
      <c r="B158" s="2">
        <v>98</v>
      </c>
      <c r="C158" s="2">
        <v>98</v>
      </c>
      <c r="D158" s="2"/>
      <c r="E158" s="2"/>
      <c r="F158" s="2"/>
    </row>
    <row r="159" spans="1:6" x14ac:dyDescent="0.25">
      <c r="A159" s="3">
        <v>99</v>
      </c>
      <c r="B159" s="2">
        <v>99</v>
      </c>
      <c r="C159" s="2">
        <v>99</v>
      </c>
      <c r="D159" s="2"/>
      <c r="E159" s="2"/>
      <c r="F159" s="2"/>
    </row>
    <row r="160" spans="1:6" x14ac:dyDescent="0.25">
      <c r="A160" s="3">
        <v>100</v>
      </c>
      <c r="B160" s="2">
        <v>100</v>
      </c>
      <c r="C160" s="2">
        <v>100</v>
      </c>
      <c r="D160" s="2"/>
      <c r="E160" s="2"/>
      <c r="F160" s="2"/>
    </row>
    <row r="162" spans="1:16" ht="18.75" x14ac:dyDescent="0.25">
      <c r="A162" s="1" t="s">
        <v>101</v>
      </c>
    </row>
    <row r="164" spans="1:16" x14ac:dyDescent="0.25">
      <c r="A164" s="3" t="s">
        <v>102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3" t="s">
        <v>103</v>
      </c>
      <c r="B165" s="3" t="s">
        <v>42</v>
      </c>
      <c r="C165" s="3" t="s">
        <v>104</v>
      </c>
      <c r="D165" s="3" t="s">
        <v>121</v>
      </c>
      <c r="E165" s="3" t="s">
        <v>43</v>
      </c>
      <c r="F165" s="3" t="s">
        <v>104</v>
      </c>
      <c r="G165" s="3" t="s">
        <v>121</v>
      </c>
      <c r="H165" s="3" t="s">
        <v>44</v>
      </c>
      <c r="I165" s="3" t="s">
        <v>104</v>
      </c>
      <c r="J165" s="3" t="s">
        <v>121</v>
      </c>
      <c r="K165" s="3" t="s">
        <v>45</v>
      </c>
      <c r="L165" s="3" t="s">
        <v>104</v>
      </c>
      <c r="M165" s="3" t="s">
        <v>121</v>
      </c>
      <c r="N165" s="3" t="s">
        <v>105</v>
      </c>
      <c r="O165" s="3" t="s">
        <v>9</v>
      </c>
      <c r="P165" s="2"/>
    </row>
    <row r="166" spans="1:16" x14ac:dyDescent="0.25">
      <c r="A166" s="3"/>
      <c r="B166" s="2">
        <v>1.1397999999999999</v>
      </c>
      <c r="C166" s="2">
        <v>9.0800000000000006E-2</v>
      </c>
      <c r="D166" s="2">
        <v>12.558299999999999</v>
      </c>
      <c r="E166" s="2">
        <v>0.24560000000000001</v>
      </c>
      <c r="F166" s="2">
        <v>0.1048</v>
      </c>
      <c r="G166" s="2">
        <v>2.3422999999999998</v>
      </c>
      <c r="H166" s="2">
        <v>-5.3600000000000002E-2</v>
      </c>
      <c r="I166" s="2">
        <v>0.13489999999999999</v>
      </c>
      <c r="J166" s="2">
        <v>-0.39760000000000001</v>
      </c>
      <c r="K166" s="2">
        <v>-1.3317000000000001</v>
      </c>
      <c r="L166" s="2">
        <v>0.17469999999999999</v>
      </c>
      <c r="M166" s="2">
        <v>-7.6238000000000001</v>
      </c>
      <c r="N166" s="2">
        <v>160.7638</v>
      </c>
      <c r="O166" s="4">
        <v>1.3E-34</v>
      </c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3" t="s">
        <v>106</v>
      </c>
      <c r="B168" s="3" t="s">
        <v>42</v>
      </c>
      <c r="C168" s="3" t="s">
        <v>104</v>
      </c>
      <c r="D168" s="3" t="s">
        <v>121</v>
      </c>
      <c r="E168" s="3" t="s">
        <v>43</v>
      </c>
      <c r="F168" s="3" t="s">
        <v>104</v>
      </c>
      <c r="G168" s="3" t="s">
        <v>121</v>
      </c>
      <c r="H168" s="3" t="s">
        <v>44</v>
      </c>
      <c r="I168" s="3" t="s">
        <v>104</v>
      </c>
      <c r="J168" s="3" t="s">
        <v>121</v>
      </c>
      <c r="K168" s="3" t="s">
        <v>45</v>
      </c>
      <c r="L168" s="3" t="s">
        <v>104</v>
      </c>
      <c r="M168" s="3" t="s">
        <v>121</v>
      </c>
      <c r="N168" s="3" t="s">
        <v>105</v>
      </c>
      <c r="O168" s="3" t="s">
        <v>9</v>
      </c>
      <c r="P168" s="2"/>
    </row>
    <row r="169" spans="1:16" x14ac:dyDescent="0.25">
      <c r="A169" s="3" t="s">
        <v>171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>
        <v>1.6000000000000001E-3</v>
      </c>
      <c r="C170" s="2">
        <v>2.3999999999999998E-3</v>
      </c>
      <c r="D170" s="2">
        <v>0.68310000000000004</v>
      </c>
      <c r="E170" s="2">
        <v>3.0999999999999999E-3</v>
      </c>
      <c r="F170" s="2">
        <v>2.8E-3</v>
      </c>
      <c r="G170" s="2">
        <v>1.1294999999999999</v>
      </c>
      <c r="H170" s="2">
        <v>-6.6E-3</v>
      </c>
      <c r="I170" s="2">
        <v>3.5000000000000001E-3</v>
      </c>
      <c r="J170" s="2">
        <v>-1.8485</v>
      </c>
      <c r="K170" s="2">
        <v>1.8E-3</v>
      </c>
      <c r="L170" s="2">
        <v>5.0000000000000001E-3</v>
      </c>
      <c r="M170" s="2">
        <v>0.36720000000000003</v>
      </c>
      <c r="N170" s="2">
        <v>4.2252000000000001</v>
      </c>
      <c r="O170" s="2">
        <v>0.24</v>
      </c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8.75" x14ac:dyDescent="0.25">
      <c r="A173" s="1" t="s">
        <v>107</v>
      </c>
    </row>
    <row r="175" spans="1:16" x14ac:dyDescent="0.25">
      <c r="A175" s="3" t="s">
        <v>102</v>
      </c>
      <c r="B175" s="3"/>
      <c r="C175" s="3"/>
      <c r="D175" s="3" t="s">
        <v>105</v>
      </c>
      <c r="E175" s="3" t="s">
        <v>108</v>
      </c>
      <c r="F175" s="3" t="s">
        <v>9</v>
      </c>
    </row>
    <row r="176" spans="1:16" x14ac:dyDescent="0.25">
      <c r="A176" s="3" t="s">
        <v>103</v>
      </c>
      <c r="B176" s="2"/>
      <c r="C176" s="2"/>
      <c r="D176" s="2"/>
      <c r="E176" s="2"/>
      <c r="F176" s="2"/>
    </row>
    <row r="177" spans="1:6" x14ac:dyDescent="0.25">
      <c r="A177" s="3" t="s">
        <v>109</v>
      </c>
      <c r="B177" s="3">
        <v>1</v>
      </c>
      <c r="C177" s="3">
        <v>2</v>
      </c>
      <c r="D177" s="2">
        <v>49.860900000000001</v>
      </c>
      <c r="E177" s="2">
        <v>1</v>
      </c>
      <c r="F177" s="4">
        <v>1.7E-12</v>
      </c>
    </row>
    <row r="178" spans="1:6" x14ac:dyDescent="0.25">
      <c r="A178" s="3" t="s">
        <v>109</v>
      </c>
      <c r="B178" s="3">
        <v>1</v>
      </c>
      <c r="C178" s="3">
        <v>3</v>
      </c>
      <c r="D178" s="2">
        <v>46.877899999999997</v>
      </c>
      <c r="E178" s="2">
        <v>1</v>
      </c>
      <c r="F178" s="4">
        <v>7.5999999999999999E-12</v>
      </c>
    </row>
    <row r="179" spans="1:6" x14ac:dyDescent="0.25">
      <c r="A179" s="3" t="s">
        <v>109</v>
      </c>
      <c r="B179" s="3">
        <v>1</v>
      </c>
      <c r="C179" s="3">
        <v>4</v>
      </c>
      <c r="D179" s="2">
        <v>112.1498</v>
      </c>
      <c r="E179" s="2">
        <v>1</v>
      </c>
      <c r="F179" s="4">
        <v>3.2999999999999998E-26</v>
      </c>
    </row>
    <row r="180" spans="1:6" x14ac:dyDescent="0.25">
      <c r="A180" s="3" t="s">
        <v>109</v>
      </c>
      <c r="B180" s="3">
        <v>2</v>
      </c>
      <c r="C180" s="3">
        <v>3</v>
      </c>
      <c r="D180" s="2">
        <v>2.5335000000000001</v>
      </c>
      <c r="E180" s="2">
        <v>1</v>
      </c>
      <c r="F180" s="2">
        <v>0.11</v>
      </c>
    </row>
    <row r="181" spans="1:6" x14ac:dyDescent="0.25">
      <c r="A181" s="3" t="s">
        <v>109</v>
      </c>
      <c r="B181" s="3">
        <v>2</v>
      </c>
      <c r="C181" s="3">
        <v>4</v>
      </c>
      <c r="D181" s="2">
        <v>41.101599999999998</v>
      </c>
      <c r="E181" s="2">
        <v>1</v>
      </c>
      <c r="F181" s="4">
        <v>1.4000000000000001E-10</v>
      </c>
    </row>
    <row r="182" spans="1:6" x14ac:dyDescent="0.25">
      <c r="A182" s="3" t="s">
        <v>109</v>
      </c>
      <c r="B182" s="3">
        <v>3</v>
      </c>
      <c r="C182" s="3">
        <v>4</v>
      </c>
      <c r="D182" s="2">
        <v>21.782399999999999</v>
      </c>
      <c r="E182" s="2">
        <v>1</v>
      </c>
      <c r="F182" s="4">
        <v>3.1E-6</v>
      </c>
    </row>
    <row r="183" spans="1:6" x14ac:dyDescent="0.25">
      <c r="A183" s="3" t="s">
        <v>171</v>
      </c>
      <c r="B183" s="2"/>
      <c r="C183" s="2"/>
      <c r="D183" s="2"/>
      <c r="E183" s="2"/>
      <c r="F183" s="2"/>
    </row>
    <row r="184" spans="1:6" x14ac:dyDescent="0.25">
      <c r="A184" s="3" t="s">
        <v>109</v>
      </c>
      <c r="B184" s="3">
        <v>1</v>
      </c>
      <c r="C184" s="3">
        <v>2</v>
      </c>
      <c r="D184" s="2">
        <v>0.24199999999999999</v>
      </c>
      <c r="E184" s="2">
        <v>1</v>
      </c>
      <c r="F184" s="2">
        <v>0.62</v>
      </c>
    </row>
    <row r="185" spans="1:6" x14ac:dyDescent="0.25">
      <c r="A185" s="3" t="s">
        <v>109</v>
      </c>
      <c r="B185" s="3">
        <v>1</v>
      </c>
      <c r="C185" s="3">
        <v>3</v>
      </c>
      <c r="D185" s="2">
        <v>3.3711000000000002</v>
      </c>
      <c r="E185" s="2">
        <v>1</v>
      </c>
      <c r="F185" s="2">
        <v>6.6000000000000003E-2</v>
      </c>
    </row>
    <row r="186" spans="1:6" x14ac:dyDescent="0.25">
      <c r="A186" s="3" t="s">
        <v>109</v>
      </c>
      <c r="B186" s="3">
        <v>1</v>
      </c>
      <c r="C186" s="3">
        <v>4</v>
      </c>
      <c r="D186" s="2">
        <v>1.1000000000000001E-3</v>
      </c>
      <c r="E186" s="2">
        <v>1</v>
      </c>
      <c r="F186" s="2">
        <v>0.97</v>
      </c>
    </row>
    <row r="187" spans="1:6" x14ac:dyDescent="0.25">
      <c r="A187" s="3" t="s">
        <v>109</v>
      </c>
      <c r="B187" s="3">
        <v>2</v>
      </c>
      <c r="C187" s="3">
        <v>3</v>
      </c>
      <c r="D187" s="2">
        <v>4.0266000000000002</v>
      </c>
      <c r="E187" s="2">
        <v>1</v>
      </c>
      <c r="F187" s="2">
        <v>4.4999999999999998E-2</v>
      </c>
    </row>
    <row r="188" spans="1:6" x14ac:dyDescent="0.25">
      <c r="A188" s="3" t="s">
        <v>109</v>
      </c>
      <c r="B188" s="3">
        <v>2</v>
      </c>
      <c r="C188" s="3">
        <v>4</v>
      </c>
      <c r="D188" s="2">
        <v>3.5000000000000003E-2</v>
      </c>
      <c r="E188" s="2">
        <v>1</v>
      </c>
      <c r="F188" s="2">
        <v>0.85</v>
      </c>
    </row>
    <row r="189" spans="1:6" x14ac:dyDescent="0.25">
      <c r="A189" s="3" t="s">
        <v>109</v>
      </c>
      <c r="B189" s="3">
        <v>3</v>
      </c>
      <c r="C189" s="3">
        <v>4</v>
      </c>
      <c r="D189" s="2">
        <v>1.2163999999999999</v>
      </c>
      <c r="E189" s="2">
        <v>1</v>
      </c>
      <c r="F189" s="2">
        <v>0.27</v>
      </c>
    </row>
    <row r="191" spans="1:6" ht="18.75" x14ac:dyDescent="0.25">
      <c r="A191" s="1" t="s">
        <v>110</v>
      </c>
    </row>
    <row r="193" spans="1:9" x14ac:dyDescent="0.25">
      <c r="A193" s="2"/>
      <c r="B193" s="3" t="s">
        <v>42</v>
      </c>
      <c r="C193" s="3" t="s">
        <v>104</v>
      </c>
      <c r="D193" s="3" t="s">
        <v>43</v>
      </c>
      <c r="E193" s="3" t="s">
        <v>104</v>
      </c>
      <c r="F193" s="3" t="s">
        <v>44</v>
      </c>
      <c r="G193" s="3" t="s">
        <v>104</v>
      </c>
      <c r="H193" s="3" t="s">
        <v>45</v>
      </c>
      <c r="I193" s="3" t="s">
        <v>104</v>
      </c>
    </row>
    <row r="194" spans="1:9" x14ac:dyDescent="0.25">
      <c r="A194" s="3" t="s">
        <v>111</v>
      </c>
      <c r="B194" s="2">
        <v>0.56610000000000005</v>
      </c>
      <c r="C194" s="2">
        <v>2.1000000000000001E-2</v>
      </c>
      <c r="D194" s="2">
        <v>0.2404</v>
      </c>
      <c r="E194" s="2">
        <v>1.72E-2</v>
      </c>
      <c r="F194" s="2">
        <v>0.1454</v>
      </c>
      <c r="G194" s="2">
        <v>1.77E-2</v>
      </c>
      <c r="H194" s="2">
        <v>4.8099999999999997E-2</v>
      </c>
      <c r="I194" s="2">
        <v>8.9999999999999993E-3</v>
      </c>
    </row>
    <row r="195" spans="1:9" x14ac:dyDescent="0.25">
      <c r="A195" s="3" t="s">
        <v>106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 t="s">
        <v>171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10">
        <v>43101</v>
      </c>
      <c r="B197" s="2">
        <v>0.40620000000000001</v>
      </c>
      <c r="C197" s="2" t="s">
        <v>11</v>
      </c>
      <c r="D197" s="2">
        <v>0.39119999999999999</v>
      </c>
      <c r="E197" s="2" t="s">
        <v>11</v>
      </c>
      <c r="F197" s="2">
        <v>0.47939999999999999</v>
      </c>
      <c r="G197" s="2" t="s">
        <v>11</v>
      </c>
      <c r="H197" s="2">
        <v>0.40410000000000001</v>
      </c>
      <c r="I197" s="2" t="s">
        <v>11</v>
      </c>
    </row>
    <row r="198" spans="1:9" x14ac:dyDescent="0.25">
      <c r="A198" s="10">
        <v>43151</v>
      </c>
      <c r="B198" s="2">
        <v>0.18179999999999999</v>
      </c>
      <c r="C198" s="2" t="s">
        <v>11</v>
      </c>
      <c r="D198" s="2">
        <v>0.17649999999999999</v>
      </c>
      <c r="E198" s="2" t="s">
        <v>11</v>
      </c>
      <c r="F198" s="2">
        <v>0.20569999999999999</v>
      </c>
      <c r="G198" s="2" t="s">
        <v>11</v>
      </c>
      <c r="H198" s="2">
        <v>0.18110000000000001</v>
      </c>
      <c r="I198" s="2" t="s">
        <v>11</v>
      </c>
    </row>
    <row r="199" spans="1:9" x14ac:dyDescent="0.25">
      <c r="A199" s="3" t="s">
        <v>224</v>
      </c>
      <c r="B199" s="2">
        <v>0.26500000000000001</v>
      </c>
      <c r="C199" s="2" t="s">
        <v>11</v>
      </c>
      <c r="D199" s="2">
        <v>0.27100000000000002</v>
      </c>
      <c r="E199" s="2" t="s">
        <v>11</v>
      </c>
      <c r="F199" s="2">
        <v>0.22800000000000001</v>
      </c>
      <c r="G199" s="2" t="s">
        <v>11</v>
      </c>
      <c r="H199" s="2">
        <v>0.26590000000000003</v>
      </c>
      <c r="I199" s="2" t="s">
        <v>11</v>
      </c>
    </row>
    <row r="200" spans="1:9" x14ac:dyDescent="0.25">
      <c r="A200" s="3" t="s">
        <v>225</v>
      </c>
      <c r="B200" s="2">
        <v>0.1469</v>
      </c>
      <c r="C200" s="2" t="s">
        <v>11</v>
      </c>
      <c r="D200" s="2">
        <v>0.16120000000000001</v>
      </c>
      <c r="E200" s="2" t="s">
        <v>11</v>
      </c>
      <c r="F200" s="2">
        <v>8.6900000000000005E-2</v>
      </c>
      <c r="G200" s="2" t="s">
        <v>11</v>
      </c>
      <c r="H200" s="2">
        <v>0.1489</v>
      </c>
      <c r="I200" s="2" t="s">
        <v>11</v>
      </c>
    </row>
    <row r="201" spans="1:9" x14ac:dyDescent="0.25">
      <c r="A201" s="3" t="s">
        <v>124</v>
      </c>
      <c r="B201" s="2">
        <v>23.959099999999999</v>
      </c>
      <c r="C201" s="2" t="s">
        <v>11</v>
      </c>
      <c r="D201" s="2">
        <v>25.510899999999999</v>
      </c>
      <c r="E201" s="2" t="s">
        <v>11</v>
      </c>
      <c r="F201" s="2">
        <v>17.024899999999999</v>
      </c>
      <c r="G201" s="2" t="s">
        <v>11</v>
      </c>
      <c r="H201" s="2">
        <v>24.177700000000002</v>
      </c>
      <c r="I201" s="2" t="s">
        <v>11</v>
      </c>
    </row>
    <row r="203" spans="1:9" ht="18.75" x14ac:dyDescent="0.25">
      <c r="A203" s="1" t="s">
        <v>112</v>
      </c>
    </row>
    <row r="205" spans="1:9" x14ac:dyDescent="0.25">
      <c r="A205" s="2"/>
      <c r="B205" s="3" t="s">
        <v>42</v>
      </c>
      <c r="C205" s="3" t="s">
        <v>43</v>
      </c>
      <c r="D205" s="3" t="s">
        <v>44</v>
      </c>
      <c r="E205" s="3" t="s">
        <v>45</v>
      </c>
    </row>
    <row r="206" spans="1:9" x14ac:dyDescent="0.25">
      <c r="A206" s="3" t="s">
        <v>113</v>
      </c>
      <c r="B206" s="2">
        <v>0.56610000000000005</v>
      </c>
      <c r="C206" s="2">
        <v>0.2404</v>
      </c>
      <c r="D206" s="2">
        <v>0.1454</v>
      </c>
      <c r="E206" s="2">
        <v>4.8099999999999997E-2</v>
      </c>
    </row>
    <row r="207" spans="1:9" x14ac:dyDescent="0.25">
      <c r="A207" s="3" t="s">
        <v>106</v>
      </c>
      <c r="B207" s="2"/>
      <c r="C207" s="2"/>
      <c r="D207" s="2"/>
      <c r="E207" s="2"/>
    </row>
    <row r="208" spans="1:9" x14ac:dyDescent="0.25">
      <c r="A208" s="3" t="s">
        <v>171</v>
      </c>
      <c r="B208" s="2"/>
      <c r="C208" s="2"/>
      <c r="D208" s="2"/>
      <c r="E208" s="2"/>
    </row>
    <row r="209" spans="1:9" x14ac:dyDescent="0.25">
      <c r="A209" s="10">
        <v>43101</v>
      </c>
      <c r="B209" s="2">
        <v>0.55659999999999998</v>
      </c>
      <c r="C209" s="2">
        <v>0.2276</v>
      </c>
      <c r="D209" s="2">
        <v>0.16880000000000001</v>
      </c>
      <c r="E209" s="2">
        <v>4.7E-2</v>
      </c>
    </row>
    <row r="210" spans="1:9" x14ac:dyDescent="0.25">
      <c r="A210" s="10">
        <v>43151</v>
      </c>
      <c r="B210" s="2">
        <v>0.5595</v>
      </c>
      <c r="C210" s="2">
        <v>0.23069999999999999</v>
      </c>
      <c r="D210" s="2">
        <v>0.16250000000000001</v>
      </c>
      <c r="E210" s="2">
        <v>4.7300000000000002E-2</v>
      </c>
    </row>
    <row r="211" spans="1:9" x14ac:dyDescent="0.25">
      <c r="A211" s="3" t="s">
        <v>224</v>
      </c>
      <c r="B211" s="2">
        <v>0.57450000000000001</v>
      </c>
      <c r="C211" s="2">
        <v>0.24929999999999999</v>
      </c>
      <c r="D211" s="2">
        <v>0.12720000000000001</v>
      </c>
      <c r="E211" s="2">
        <v>4.8899999999999999E-2</v>
      </c>
    </row>
    <row r="212" spans="1:9" x14ac:dyDescent="0.25">
      <c r="A212" s="3" t="s">
        <v>225</v>
      </c>
      <c r="B212" s="2">
        <v>0.58689999999999998</v>
      </c>
      <c r="C212" s="2">
        <v>0.27360000000000001</v>
      </c>
      <c r="D212" s="2">
        <v>8.8999999999999996E-2</v>
      </c>
      <c r="E212" s="2">
        <v>5.0500000000000003E-2</v>
      </c>
    </row>
    <row r="214" spans="1:9" ht="18.75" x14ac:dyDescent="0.25">
      <c r="A214" s="1" t="s">
        <v>114</v>
      </c>
    </row>
    <row r="216" spans="1:9" x14ac:dyDescent="0.25">
      <c r="A216" s="2"/>
      <c r="B216" s="24" t="s">
        <v>109</v>
      </c>
      <c r="C216" s="25"/>
      <c r="D216" s="25"/>
      <c r="E216" s="25"/>
      <c r="F216" s="25"/>
      <c r="G216" s="25"/>
      <c r="H216" s="25"/>
      <c r="I216" s="26"/>
    </row>
    <row r="217" spans="1:9" x14ac:dyDescent="0.25">
      <c r="A217" s="3" t="s">
        <v>171</v>
      </c>
      <c r="B217" s="3">
        <v>1</v>
      </c>
      <c r="C217" s="3" t="s">
        <v>104</v>
      </c>
      <c r="D217" s="3">
        <v>2</v>
      </c>
      <c r="E217" s="3" t="s">
        <v>104</v>
      </c>
      <c r="F217" s="3">
        <v>3</v>
      </c>
      <c r="G217" s="3" t="s">
        <v>104</v>
      </c>
      <c r="H217" s="3">
        <v>4</v>
      </c>
      <c r="I217" s="3" t="s">
        <v>104</v>
      </c>
    </row>
    <row r="218" spans="1:9" x14ac:dyDescent="0.25">
      <c r="A218" s="3">
        <v>0</v>
      </c>
      <c r="B218" s="2">
        <v>0.55659999999999998</v>
      </c>
      <c r="C218" s="2">
        <v>2.7400000000000001E-2</v>
      </c>
      <c r="D218" s="2">
        <v>0.2276</v>
      </c>
      <c r="E218" s="2">
        <v>2.1399999999999999E-2</v>
      </c>
      <c r="F218" s="2">
        <v>0.16880000000000001</v>
      </c>
      <c r="G218" s="2">
        <v>2.3599999999999999E-2</v>
      </c>
      <c r="H218" s="2">
        <v>4.7E-2</v>
      </c>
      <c r="I218" s="2">
        <v>1.03E-2</v>
      </c>
    </row>
    <row r="219" spans="1:9" x14ac:dyDescent="0.25">
      <c r="A219" s="3">
        <v>1</v>
      </c>
      <c r="B219" s="2">
        <v>0.55720000000000003</v>
      </c>
      <c r="C219" s="2">
        <v>2.7E-2</v>
      </c>
      <c r="D219" s="2">
        <v>0.22819999999999999</v>
      </c>
      <c r="E219" s="2">
        <v>2.1100000000000001E-2</v>
      </c>
      <c r="F219" s="2">
        <v>0.1676</v>
      </c>
      <c r="G219" s="2">
        <v>2.3199999999999998E-2</v>
      </c>
      <c r="H219" s="2">
        <v>4.7100000000000003E-2</v>
      </c>
      <c r="I219" s="2">
        <v>1.01E-2</v>
      </c>
    </row>
    <row r="220" spans="1:9" x14ac:dyDescent="0.25">
      <c r="A220" s="3">
        <v>2</v>
      </c>
      <c r="B220" s="2">
        <v>0.55769999999999997</v>
      </c>
      <c r="C220" s="2">
        <v>2.6599999999999999E-2</v>
      </c>
      <c r="D220" s="2">
        <v>0.2288</v>
      </c>
      <c r="E220" s="2">
        <v>2.0799999999999999E-2</v>
      </c>
      <c r="F220" s="2">
        <v>0.16639999999999999</v>
      </c>
      <c r="G220" s="2">
        <v>2.2700000000000001E-2</v>
      </c>
      <c r="H220" s="2">
        <v>4.7100000000000003E-2</v>
      </c>
      <c r="I220" s="2">
        <v>0.01</v>
      </c>
    </row>
    <row r="221" spans="1:9" x14ac:dyDescent="0.25">
      <c r="A221" s="3">
        <v>3</v>
      </c>
      <c r="B221" s="2">
        <v>0.55830000000000002</v>
      </c>
      <c r="C221" s="2">
        <v>2.6100000000000002E-2</v>
      </c>
      <c r="D221" s="2">
        <v>0.2293</v>
      </c>
      <c r="E221" s="2">
        <v>2.0500000000000001E-2</v>
      </c>
      <c r="F221" s="2">
        <v>0.16520000000000001</v>
      </c>
      <c r="G221" s="2">
        <v>2.23E-2</v>
      </c>
      <c r="H221" s="2">
        <v>4.7199999999999999E-2</v>
      </c>
      <c r="I221" s="2">
        <v>9.9000000000000008E-3</v>
      </c>
    </row>
    <row r="222" spans="1:9" x14ac:dyDescent="0.25">
      <c r="A222" s="3">
        <v>4</v>
      </c>
      <c r="B222" s="2">
        <v>0.55879999999999996</v>
      </c>
      <c r="C222" s="2">
        <v>2.5700000000000001E-2</v>
      </c>
      <c r="D222" s="2">
        <v>0.22989999999999999</v>
      </c>
      <c r="E222" s="2">
        <v>2.0299999999999999E-2</v>
      </c>
      <c r="F222" s="2">
        <v>0.16400000000000001</v>
      </c>
      <c r="G222" s="2">
        <v>2.1899999999999999E-2</v>
      </c>
      <c r="H222" s="2">
        <v>4.7199999999999999E-2</v>
      </c>
      <c r="I222" s="2">
        <v>9.7000000000000003E-3</v>
      </c>
    </row>
    <row r="223" spans="1:9" x14ac:dyDescent="0.25">
      <c r="A223" s="3">
        <v>5</v>
      </c>
      <c r="B223" s="2">
        <v>0.55940000000000001</v>
      </c>
      <c r="C223" s="2">
        <v>2.53E-2</v>
      </c>
      <c r="D223" s="2">
        <v>0.23050000000000001</v>
      </c>
      <c r="E223" s="2">
        <v>0.02</v>
      </c>
      <c r="F223" s="2">
        <v>0.1628</v>
      </c>
      <c r="G223" s="2">
        <v>2.1499999999999998E-2</v>
      </c>
      <c r="H223" s="2">
        <v>4.7300000000000002E-2</v>
      </c>
      <c r="I223" s="2">
        <v>9.5999999999999992E-3</v>
      </c>
    </row>
    <row r="224" spans="1:9" x14ac:dyDescent="0.25">
      <c r="A224" s="3">
        <v>6</v>
      </c>
      <c r="B224" s="2">
        <v>0.55989999999999995</v>
      </c>
      <c r="C224" s="2">
        <v>2.5000000000000001E-2</v>
      </c>
      <c r="D224" s="2">
        <v>0.2311</v>
      </c>
      <c r="E224" s="2">
        <v>1.9699999999999999E-2</v>
      </c>
      <c r="F224" s="2">
        <v>0.16159999999999999</v>
      </c>
      <c r="G224" s="2">
        <v>2.1100000000000001E-2</v>
      </c>
      <c r="H224" s="2">
        <v>4.7399999999999998E-2</v>
      </c>
      <c r="I224" s="2">
        <v>9.4999999999999998E-3</v>
      </c>
    </row>
    <row r="225" spans="1:9" x14ac:dyDescent="0.25">
      <c r="A225" s="3">
        <v>7</v>
      </c>
      <c r="B225" s="2">
        <v>0.5605</v>
      </c>
      <c r="C225" s="2">
        <v>2.46E-2</v>
      </c>
      <c r="D225" s="2">
        <v>0.2316</v>
      </c>
      <c r="E225" s="2">
        <v>1.95E-2</v>
      </c>
      <c r="F225" s="2">
        <v>0.1605</v>
      </c>
      <c r="G225" s="2">
        <v>2.0799999999999999E-2</v>
      </c>
      <c r="H225" s="2">
        <v>4.7399999999999998E-2</v>
      </c>
      <c r="I225" s="2">
        <v>9.4000000000000004E-3</v>
      </c>
    </row>
    <row r="226" spans="1:9" x14ac:dyDescent="0.25">
      <c r="A226" s="3">
        <v>8</v>
      </c>
      <c r="B226" s="2">
        <v>0.56100000000000005</v>
      </c>
      <c r="C226" s="2">
        <v>2.4299999999999999E-2</v>
      </c>
      <c r="D226" s="2">
        <v>0.23219999999999999</v>
      </c>
      <c r="E226" s="2">
        <v>1.9300000000000001E-2</v>
      </c>
      <c r="F226" s="2">
        <v>0.1593</v>
      </c>
      <c r="G226" s="2">
        <v>2.0500000000000001E-2</v>
      </c>
      <c r="H226" s="2">
        <v>4.7500000000000001E-2</v>
      </c>
      <c r="I226" s="2">
        <v>9.2999999999999992E-3</v>
      </c>
    </row>
    <row r="227" spans="1:9" x14ac:dyDescent="0.25">
      <c r="A227" s="3">
        <v>9</v>
      </c>
      <c r="B227" s="2">
        <v>0.5615</v>
      </c>
      <c r="C227" s="2">
        <v>2.3900000000000001E-2</v>
      </c>
      <c r="D227" s="2">
        <v>0.23280000000000001</v>
      </c>
      <c r="E227" s="2">
        <v>1.9099999999999999E-2</v>
      </c>
      <c r="F227" s="2">
        <v>0.15820000000000001</v>
      </c>
      <c r="G227" s="2">
        <v>2.01E-2</v>
      </c>
      <c r="H227" s="2">
        <v>4.7500000000000001E-2</v>
      </c>
      <c r="I227" s="2">
        <v>9.1999999999999998E-3</v>
      </c>
    </row>
    <row r="228" spans="1:9" x14ac:dyDescent="0.25">
      <c r="A228" s="3">
        <v>10</v>
      </c>
      <c r="B228" s="2">
        <v>0.56200000000000006</v>
      </c>
      <c r="C228" s="2">
        <v>2.3599999999999999E-2</v>
      </c>
      <c r="D228" s="2">
        <v>0.2334</v>
      </c>
      <c r="E228" s="2">
        <v>1.8800000000000001E-2</v>
      </c>
      <c r="F228" s="2">
        <v>0.157</v>
      </c>
      <c r="G228" s="2">
        <v>1.9800000000000002E-2</v>
      </c>
      <c r="H228" s="2">
        <v>4.7600000000000003E-2</v>
      </c>
      <c r="I228" s="2">
        <v>9.1000000000000004E-3</v>
      </c>
    </row>
    <row r="229" spans="1:9" x14ac:dyDescent="0.25">
      <c r="A229" s="3">
        <v>11</v>
      </c>
      <c r="B229" s="2">
        <v>0.5625</v>
      </c>
      <c r="C229" s="2">
        <v>2.3300000000000001E-2</v>
      </c>
      <c r="D229" s="2">
        <v>0.2339</v>
      </c>
      <c r="E229" s="2">
        <v>1.8599999999999998E-2</v>
      </c>
      <c r="F229" s="2">
        <v>0.15590000000000001</v>
      </c>
      <c r="G229" s="2">
        <v>1.9599999999999999E-2</v>
      </c>
      <c r="H229" s="2">
        <v>4.7600000000000003E-2</v>
      </c>
      <c r="I229" s="2">
        <v>9.1000000000000004E-3</v>
      </c>
    </row>
    <row r="230" spans="1:9" x14ac:dyDescent="0.25">
      <c r="A230" s="3">
        <v>12</v>
      </c>
      <c r="B230" s="2">
        <v>0.56310000000000004</v>
      </c>
      <c r="C230" s="2">
        <v>2.3E-2</v>
      </c>
      <c r="D230" s="2">
        <v>0.23449999999999999</v>
      </c>
      <c r="E230" s="2">
        <v>1.8499999999999999E-2</v>
      </c>
      <c r="F230" s="2">
        <v>0.15479999999999999</v>
      </c>
      <c r="G230" s="2">
        <v>1.9300000000000001E-2</v>
      </c>
      <c r="H230" s="2">
        <v>4.7699999999999999E-2</v>
      </c>
      <c r="I230" s="2">
        <v>8.9999999999999993E-3</v>
      </c>
    </row>
    <row r="231" spans="1:9" x14ac:dyDescent="0.25">
      <c r="A231" s="3">
        <v>13</v>
      </c>
      <c r="B231" s="2">
        <v>0.56359999999999999</v>
      </c>
      <c r="C231" s="2">
        <v>2.2700000000000001E-2</v>
      </c>
      <c r="D231" s="2">
        <v>0.2351</v>
      </c>
      <c r="E231" s="2">
        <v>1.83E-2</v>
      </c>
      <c r="F231" s="2">
        <v>0.1537</v>
      </c>
      <c r="G231" s="2">
        <v>1.9E-2</v>
      </c>
      <c r="H231" s="2">
        <v>4.7699999999999999E-2</v>
      </c>
      <c r="I231" s="2">
        <v>8.9999999999999993E-3</v>
      </c>
    </row>
    <row r="232" spans="1:9" x14ac:dyDescent="0.25">
      <c r="A232" s="3">
        <v>14</v>
      </c>
      <c r="B232" s="2">
        <v>0.56410000000000005</v>
      </c>
      <c r="C232" s="2">
        <v>2.2499999999999999E-2</v>
      </c>
      <c r="D232" s="2">
        <v>0.2356</v>
      </c>
      <c r="E232" s="2">
        <v>1.8100000000000002E-2</v>
      </c>
      <c r="F232" s="2">
        <v>0.1525</v>
      </c>
      <c r="G232" s="2">
        <v>1.8800000000000001E-2</v>
      </c>
      <c r="H232" s="2">
        <v>4.7800000000000002E-2</v>
      </c>
      <c r="I232" s="2">
        <v>8.8999999999999999E-3</v>
      </c>
    </row>
    <row r="233" spans="1:9" x14ac:dyDescent="0.25">
      <c r="A233" s="3">
        <v>15</v>
      </c>
      <c r="B233" s="2">
        <v>0.5645</v>
      </c>
      <c r="C233" s="2">
        <v>2.2200000000000001E-2</v>
      </c>
      <c r="D233" s="2">
        <v>0.23619999999999999</v>
      </c>
      <c r="E233" s="2">
        <v>1.7999999999999999E-2</v>
      </c>
      <c r="F233" s="2">
        <v>0.15140000000000001</v>
      </c>
      <c r="G233" s="2">
        <v>1.8599999999999998E-2</v>
      </c>
      <c r="H233" s="2">
        <v>4.7800000000000002E-2</v>
      </c>
      <c r="I233" s="2">
        <v>8.8999999999999999E-3</v>
      </c>
    </row>
    <row r="234" spans="1:9" x14ac:dyDescent="0.25">
      <c r="A234" s="3">
        <v>16</v>
      </c>
      <c r="B234" s="2">
        <v>0.56499999999999995</v>
      </c>
      <c r="C234" s="2">
        <v>2.1999999999999999E-2</v>
      </c>
      <c r="D234" s="2">
        <v>0.23669999999999999</v>
      </c>
      <c r="E234" s="2">
        <v>1.78E-2</v>
      </c>
      <c r="F234" s="2">
        <v>0.15029999999999999</v>
      </c>
      <c r="G234" s="2">
        <v>1.84E-2</v>
      </c>
      <c r="H234" s="2">
        <v>4.7899999999999998E-2</v>
      </c>
      <c r="I234" s="2">
        <v>8.8000000000000005E-3</v>
      </c>
    </row>
    <row r="235" spans="1:9" x14ac:dyDescent="0.25">
      <c r="A235" s="3">
        <v>17</v>
      </c>
      <c r="B235" s="2">
        <v>0.5655</v>
      </c>
      <c r="C235" s="2">
        <v>2.18E-2</v>
      </c>
      <c r="D235" s="2">
        <v>0.23730000000000001</v>
      </c>
      <c r="E235" s="2">
        <v>1.77E-2</v>
      </c>
      <c r="F235" s="2">
        <v>0.1492</v>
      </c>
      <c r="G235" s="2">
        <v>1.8200000000000001E-2</v>
      </c>
      <c r="H235" s="2">
        <v>4.7899999999999998E-2</v>
      </c>
      <c r="I235" s="2">
        <v>8.8000000000000005E-3</v>
      </c>
    </row>
    <row r="236" spans="1:9" x14ac:dyDescent="0.25">
      <c r="A236" s="3">
        <v>18</v>
      </c>
      <c r="B236" s="2">
        <v>0.56599999999999995</v>
      </c>
      <c r="C236" s="2">
        <v>2.1600000000000001E-2</v>
      </c>
      <c r="D236" s="2">
        <v>0.2379</v>
      </c>
      <c r="E236" s="2">
        <v>1.7600000000000001E-2</v>
      </c>
      <c r="F236" s="2">
        <v>0.1482</v>
      </c>
      <c r="G236" s="2">
        <v>1.8100000000000002E-2</v>
      </c>
      <c r="H236" s="2">
        <v>4.8000000000000001E-2</v>
      </c>
      <c r="I236" s="2">
        <v>8.8000000000000005E-3</v>
      </c>
    </row>
    <row r="237" spans="1:9" x14ac:dyDescent="0.25">
      <c r="A237" s="3">
        <v>19</v>
      </c>
      <c r="B237" s="2">
        <v>0.5665</v>
      </c>
      <c r="C237" s="2">
        <v>2.1499999999999998E-2</v>
      </c>
      <c r="D237" s="2">
        <v>0.2384</v>
      </c>
      <c r="E237" s="2">
        <v>1.7500000000000002E-2</v>
      </c>
      <c r="F237" s="2">
        <v>0.14710000000000001</v>
      </c>
      <c r="G237" s="2">
        <v>1.7899999999999999E-2</v>
      </c>
      <c r="H237" s="2">
        <v>4.8000000000000001E-2</v>
      </c>
      <c r="I237" s="2">
        <v>8.8000000000000005E-3</v>
      </c>
    </row>
    <row r="238" spans="1:9" x14ac:dyDescent="0.25">
      <c r="A238" s="3">
        <v>20</v>
      </c>
      <c r="B238" s="2">
        <v>0.56689999999999996</v>
      </c>
      <c r="C238" s="2">
        <v>2.1299999999999999E-2</v>
      </c>
      <c r="D238" s="2">
        <v>0.23899999999999999</v>
      </c>
      <c r="E238" s="2">
        <v>1.7399999999999999E-2</v>
      </c>
      <c r="F238" s="2">
        <v>0.14599999999999999</v>
      </c>
      <c r="G238" s="2">
        <v>1.78E-2</v>
      </c>
      <c r="H238" s="2">
        <v>4.8099999999999997E-2</v>
      </c>
      <c r="I238" s="2">
        <v>8.8000000000000005E-3</v>
      </c>
    </row>
    <row r="239" spans="1:9" x14ac:dyDescent="0.25">
      <c r="A239" s="3">
        <v>21</v>
      </c>
      <c r="B239" s="2">
        <v>0.56740000000000002</v>
      </c>
      <c r="C239" s="2">
        <v>2.12E-2</v>
      </c>
      <c r="D239" s="2">
        <v>0.23949999999999999</v>
      </c>
      <c r="E239" s="2">
        <v>1.7399999999999999E-2</v>
      </c>
      <c r="F239" s="2">
        <v>0.1449</v>
      </c>
      <c r="G239" s="2">
        <v>1.77E-2</v>
      </c>
      <c r="H239" s="2">
        <v>4.8099999999999997E-2</v>
      </c>
      <c r="I239" s="2">
        <v>8.8999999999999999E-3</v>
      </c>
    </row>
    <row r="240" spans="1:9" x14ac:dyDescent="0.25">
      <c r="A240" s="3">
        <v>22</v>
      </c>
      <c r="B240" s="2">
        <v>0.56779999999999997</v>
      </c>
      <c r="C240" s="2">
        <v>2.1100000000000001E-2</v>
      </c>
      <c r="D240" s="2">
        <v>0.24010000000000001</v>
      </c>
      <c r="E240" s="2">
        <v>1.7399999999999999E-2</v>
      </c>
      <c r="F240" s="2">
        <v>0.1439</v>
      </c>
      <c r="G240" s="2">
        <v>1.7600000000000001E-2</v>
      </c>
      <c r="H240" s="2">
        <v>4.82E-2</v>
      </c>
      <c r="I240" s="2">
        <v>8.8999999999999999E-3</v>
      </c>
    </row>
    <row r="241" spans="1:9" x14ac:dyDescent="0.25">
      <c r="A241" s="3">
        <v>23</v>
      </c>
      <c r="B241" s="2">
        <v>0.56830000000000003</v>
      </c>
      <c r="C241" s="2">
        <v>2.1000000000000001E-2</v>
      </c>
      <c r="D241" s="2">
        <v>0.2407</v>
      </c>
      <c r="E241" s="2">
        <v>1.7299999999999999E-2</v>
      </c>
      <c r="F241" s="2">
        <v>0.14280000000000001</v>
      </c>
      <c r="G241" s="2">
        <v>1.7500000000000002E-2</v>
      </c>
      <c r="H241" s="2">
        <v>4.82E-2</v>
      </c>
      <c r="I241" s="2">
        <v>8.8999999999999999E-3</v>
      </c>
    </row>
    <row r="242" spans="1:9" x14ac:dyDescent="0.25">
      <c r="A242" s="3">
        <v>24</v>
      </c>
      <c r="B242" s="2">
        <v>0.56869999999999998</v>
      </c>
      <c r="C242" s="2">
        <v>2.1000000000000001E-2</v>
      </c>
      <c r="D242" s="2">
        <v>0.2412</v>
      </c>
      <c r="E242" s="2">
        <v>1.7299999999999999E-2</v>
      </c>
      <c r="F242" s="2">
        <v>0.14180000000000001</v>
      </c>
      <c r="G242" s="2">
        <v>1.7399999999999999E-2</v>
      </c>
      <c r="H242" s="2">
        <v>4.8300000000000003E-2</v>
      </c>
      <c r="I242" s="2">
        <v>8.9999999999999993E-3</v>
      </c>
    </row>
    <row r="243" spans="1:9" x14ac:dyDescent="0.25">
      <c r="A243" s="3">
        <v>25</v>
      </c>
      <c r="B243" s="2">
        <v>0.56920000000000004</v>
      </c>
      <c r="C243" s="2">
        <v>2.0899999999999998E-2</v>
      </c>
      <c r="D243" s="2">
        <v>0.24179999999999999</v>
      </c>
      <c r="E243" s="2">
        <v>1.7299999999999999E-2</v>
      </c>
      <c r="F243" s="2">
        <v>0.14069999999999999</v>
      </c>
      <c r="G243" s="2">
        <v>1.7399999999999999E-2</v>
      </c>
      <c r="H243" s="2">
        <v>4.8300000000000003E-2</v>
      </c>
      <c r="I243" s="2">
        <v>9.1000000000000004E-3</v>
      </c>
    </row>
    <row r="244" spans="1:9" x14ac:dyDescent="0.25">
      <c r="A244" s="3">
        <v>26</v>
      </c>
      <c r="B244" s="2">
        <v>0.5696</v>
      </c>
      <c r="C244" s="2">
        <v>2.0899999999999998E-2</v>
      </c>
      <c r="D244" s="2">
        <v>0.24229999999999999</v>
      </c>
      <c r="E244" s="2">
        <v>1.7399999999999999E-2</v>
      </c>
      <c r="F244" s="2">
        <v>0.13969999999999999</v>
      </c>
      <c r="G244" s="2">
        <v>1.7399999999999999E-2</v>
      </c>
      <c r="H244" s="2">
        <v>4.8399999999999999E-2</v>
      </c>
      <c r="I244" s="2">
        <v>9.1000000000000004E-3</v>
      </c>
    </row>
    <row r="245" spans="1:9" x14ac:dyDescent="0.25">
      <c r="A245" s="3">
        <v>27</v>
      </c>
      <c r="B245" s="2">
        <v>0.56999999999999995</v>
      </c>
      <c r="C245" s="2">
        <v>2.0899999999999998E-2</v>
      </c>
      <c r="D245" s="2">
        <v>0.2429</v>
      </c>
      <c r="E245" s="2">
        <v>1.7399999999999999E-2</v>
      </c>
      <c r="F245" s="2">
        <v>0.13869999999999999</v>
      </c>
      <c r="G245" s="2">
        <v>1.7299999999999999E-2</v>
      </c>
      <c r="H245" s="2">
        <v>4.8399999999999999E-2</v>
      </c>
      <c r="I245" s="2">
        <v>9.1999999999999998E-3</v>
      </c>
    </row>
    <row r="246" spans="1:9" x14ac:dyDescent="0.25">
      <c r="A246" s="3">
        <v>28</v>
      </c>
      <c r="B246" s="2">
        <v>0.57050000000000001</v>
      </c>
      <c r="C246" s="2">
        <v>2.0899999999999998E-2</v>
      </c>
      <c r="D246" s="2">
        <v>0.24340000000000001</v>
      </c>
      <c r="E246" s="2">
        <v>1.7500000000000002E-2</v>
      </c>
      <c r="F246" s="2">
        <v>0.1376</v>
      </c>
      <c r="G246" s="2">
        <v>1.7299999999999999E-2</v>
      </c>
      <c r="H246" s="2">
        <v>4.8500000000000001E-2</v>
      </c>
      <c r="I246" s="2">
        <v>9.2999999999999992E-3</v>
      </c>
    </row>
    <row r="247" spans="1:9" x14ac:dyDescent="0.25">
      <c r="A247" s="3">
        <v>30</v>
      </c>
      <c r="B247" s="2">
        <v>0.57130000000000003</v>
      </c>
      <c r="C247" s="2">
        <v>2.1000000000000001E-2</v>
      </c>
      <c r="D247" s="2">
        <v>0.2445</v>
      </c>
      <c r="E247" s="2">
        <v>1.7600000000000001E-2</v>
      </c>
      <c r="F247" s="2">
        <v>0.1356</v>
      </c>
      <c r="G247" s="2">
        <v>1.7399999999999999E-2</v>
      </c>
      <c r="H247" s="2">
        <v>4.8599999999999997E-2</v>
      </c>
      <c r="I247" s="2">
        <v>9.4999999999999998E-3</v>
      </c>
    </row>
    <row r="248" spans="1:9" x14ac:dyDescent="0.25">
      <c r="A248" s="3">
        <v>31</v>
      </c>
      <c r="B248" s="2">
        <v>0.57169999999999999</v>
      </c>
      <c r="C248" s="2">
        <v>2.1100000000000001E-2</v>
      </c>
      <c r="D248" s="2">
        <v>0.24510000000000001</v>
      </c>
      <c r="E248" s="2">
        <v>1.77E-2</v>
      </c>
      <c r="F248" s="2">
        <v>0.1346</v>
      </c>
      <c r="G248" s="2">
        <v>1.7399999999999999E-2</v>
      </c>
      <c r="H248" s="2">
        <v>4.8599999999999997E-2</v>
      </c>
      <c r="I248" s="2">
        <v>9.5999999999999992E-3</v>
      </c>
    </row>
    <row r="249" spans="1:9" x14ac:dyDescent="0.25">
      <c r="A249" s="3">
        <v>32</v>
      </c>
      <c r="B249" s="2">
        <v>0.57210000000000005</v>
      </c>
      <c r="C249" s="2">
        <v>2.12E-2</v>
      </c>
      <c r="D249" s="2">
        <v>0.24560000000000001</v>
      </c>
      <c r="E249" s="2">
        <v>1.7899999999999999E-2</v>
      </c>
      <c r="F249" s="2">
        <v>0.1336</v>
      </c>
      <c r="G249" s="2">
        <v>1.7500000000000002E-2</v>
      </c>
      <c r="H249" s="2">
        <v>4.87E-2</v>
      </c>
      <c r="I249" s="2">
        <v>9.7999999999999997E-3</v>
      </c>
    </row>
    <row r="250" spans="1:9" x14ac:dyDescent="0.25">
      <c r="A250" s="3">
        <v>33</v>
      </c>
      <c r="B250" s="2">
        <v>0.57250000000000001</v>
      </c>
      <c r="C250" s="2">
        <v>2.1299999999999999E-2</v>
      </c>
      <c r="D250" s="2">
        <v>0.2462</v>
      </c>
      <c r="E250" s="2">
        <v>1.7999999999999999E-2</v>
      </c>
      <c r="F250" s="2">
        <v>0.1326</v>
      </c>
      <c r="G250" s="2">
        <v>1.7500000000000002E-2</v>
      </c>
      <c r="H250" s="2">
        <v>4.87E-2</v>
      </c>
      <c r="I250" s="2">
        <v>9.9000000000000008E-3</v>
      </c>
    </row>
    <row r="251" spans="1:9" x14ac:dyDescent="0.25">
      <c r="A251" s="3">
        <v>34</v>
      </c>
      <c r="B251" s="2">
        <v>0.57289999999999996</v>
      </c>
      <c r="C251" s="2">
        <v>2.1499999999999998E-2</v>
      </c>
      <c r="D251" s="2">
        <v>0.2467</v>
      </c>
      <c r="E251" s="2">
        <v>1.8200000000000001E-2</v>
      </c>
      <c r="F251" s="2">
        <v>0.13159999999999999</v>
      </c>
      <c r="G251" s="2">
        <v>1.7600000000000001E-2</v>
      </c>
      <c r="H251" s="2">
        <v>4.87E-2</v>
      </c>
      <c r="I251" s="2">
        <v>0.01</v>
      </c>
    </row>
    <row r="252" spans="1:9" x14ac:dyDescent="0.25">
      <c r="A252" s="3">
        <v>35</v>
      </c>
      <c r="B252" s="2">
        <v>0.57330000000000003</v>
      </c>
      <c r="C252" s="2">
        <v>2.1600000000000001E-2</v>
      </c>
      <c r="D252" s="2">
        <v>0.24729999999999999</v>
      </c>
      <c r="E252" s="2">
        <v>1.84E-2</v>
      </c>
      <c r="F252" s="2">
        <v>0.13059999999999999</v>
      </c>
      <c r="G252" s="2">
        <v>1.77E-2</v>
      </c>
      <c r="H252" s="2">
        <v>4.8800000000000003E-2</v>
      </c>
      <c r="I252" s="2">
        <v>1.0200000000000001E-2</v>
      </c>
    </row>
    <row r="253" spans="1:9" x14ac:dyDescent="0.25">
      <c r="A253" s="3">
        <v>36</v>
      </c>
      <c r="B253" s="2">
        <v>0.57369999999999999</v>
      </c>
      <c r="C253" s="2">
        <v>2.18E-2</v>
      </c>
      <c r="D253" s="2">
        <v>0.24779999999999999</v>
      </c>
      <c r="E253" s="2">
        <v>1.8599999999999998E-2</v>
      </c>
      <c r="F253" s="2">
        <v>0.12970000000000001</v>
      </c>
      <c r="G253" s="2">
        <v>1.78E-2</v>
      </c>
      <c r="H253" s="2">
        <v>4.8800000000000003E-2</v>
      </c>
      <c r="I253" s="2">
        <v>1.03E-2</v>
      </c>
    </row>
    <row r="254" spans="1:9" x14ac:dyDescent="0.25">
      <c r="A254" s="3">
        <v>37</v>
      </c>
      <c r="B254" s="2">
        <v>0.57410000000000005</v>
      </c>
      <c r="C254" s="2">
        <v>2.1999999999999999E-2</v>
      </c>
      <c r="D254" s="2">
        <v>0.24829999999999999</v>
      </c>
      <c r="E254" s="2">
        <v>1.8800000000000001E-2</v>
      </c>
      <c r="F254" s="2">
        <v>0.12870000000000001</v>
      </c>
      <c r="G254" s="2">
        <v>1.7899999999999999E-2</v>
      </c>
      <c r="H254" s="2">
        <v>4.8899999999999999E-2</v>
      </c>
      <c r="I254" s="2">
        <v>1.0500000000000001E-2</v>
      </c>
    </row>
    <row r="255" spans="1:9" x14ac:dyDescent="0.25">
      <c r="A255" s="3">
        <v>38</v>
      </c>
      <c r="B255" s="2">
        <v>0.57450000000000001</v>
      </c>
      <c r="C255" s="2">
        <v>2.2200000000000001E-2</v>
      </c>
      <c r="D255" s="2">
        <v>0.24890000000000001</v>
      </c>
      <c r="E255" s="2">
        <v>1.9E-2</v>
      </c>
      <c r="F255" s="2">
        <v>0.12770000000000001</v>
      </c>
      <c r="G255" s="2">
        <v>1.7999999999999999E-2</v>
      </c>
      <c r="H255" s="2">
        <v>4.8899999999999999E-2</v>
      </c>
      <c r="I255" s="2">
        <v>1.0699999999999999E-2</v>
      </c>
    </row>
    <row r="256" spans="1:9" x14ac:dyDescent="0.25">
      <c r="A256" s="3">
        <v>39</v>
      </c>
      <c r="B256" s="2">
        <v>0.57479999999999998</v>
      </c>
      <c r="C256" s="2">
        <v>2.24E-2</v>
      </c>
      <c r="D256" s="2">
        <v>0.24940000000000001</v>
      </c>
      <c r="E256" s="2">
        <v>1.9199999999999998E-2</v>
      </c>
      <c r="F256" s="2">
        <v>0.1268</v>
      </c>
      <c r="G256" s="2">
        <v>1.8100000000000002E-2</v>
      </c>
      <c r="H256" s="2">
        <v>4.9000000000000002E-2</v>
      </c>
      <c r="I256" s="2">
        <v>1.0800000000000001E-2</v>
      </c>
    </row>
    <row r="257" spans="1:9" x14ac:dyDescent="0.25">
      <c r="A257" s="3">
        <v>40</v>
      </c>
      <c r="B257" s="2">
        <v>0.57520000000000004</v>
      </c>
      <c r="C257" s="2">
        <v>2.2700000000000001E-2</v>
      </c>
      <c r="D257" s="2">
        <v>0.25</v>
      </c>
      <c r="E257" s="2">
        <v>1.95E-2</v>
      </c>
      <c r="F257" s="2">
        <v>0.1258</v>
      </c>
      <c r="G257" s="2">
        <v>1.8200000000000001E-2</v>
      </c>
      <c r="H257" s="2">
        <v>4.9000000000000002E-2</v>
      </c>
      <c r="I257" s="2">
        <v>1.0999999999999999E-2</v>
      </c>
    </row>
    <row r="258" spans="1:9" x14ac:dyDescent="0.25">
      <c r="A258" s="3">
        <v>41</v>
      </c>
      <c r="B258" s="2">
        <v>0.5756</v>
      </c>
      <c r="C258" s="2">
        <v>2.29E-2</v>
      </c>
      <c r="D258" s="2">
        <v>0.2505</v>
      </c>
      <c r="E258" s="2">
        <v>1.9800000000000002E-2</v>
      </c>
      <c r="F258" s="2">
        <v>0.1249</v>
      </c>
      <c r="G258" s="2">
        <v>1.83E-2</v>
      </c>
      <c r="H258" s="2">
        <v>4.9000000000000002E-2</v>
      </c>
      <c r="I258" s="2">
        <v>1.12E-2</v>
      </c>
    </row>
    <row r="259" spans="1:9" x14ac:dyDescent="0.25">
      <c r="A259" s="3">
        <v>42</v>
      </c>
      <c r="B259" s="2">
        <v>0.57589999999999997</v>
      </c>
      <c r="C259" s="2">
        <v>2.3199999999999998E-2</v>
      </c>
      <c r="D259" s="2">
        <v>0.251</v>
      </c>
      <c r="E259" s="2">
        <v>0.02</v>
      </c>
      <c r="F259" s="2">
        <v>0.1239</v>
      </c>
      <c r="G259" s="2">
        <v>1.8499999999999999E-2</v>
      </c>
      <c r="H259" s="2">
        <v>4.9099999999999998E-2</v>
      </c>
      <c r="I259" s="2">
        <v>1.14E-2</v>
      </c>
    </row>
    <row r="260" spans="1:9" x14ac:dyDescent="0.25">
      <c r="A260" s="3">
        <v>43</v>
      </c>
      <c r="B260" s="2">
        <v>0.57630000000000003</v>
      </c>
      <c r="C260" s="2">
        <v>2.35E-2</v>
      </c>
      <c r="D260" s="2">
        <v>0.25159999999999999</v>
      </c>
      <c r="E260" s="2">
        <v>2.0299999999999999E-2</v>
      </c>
      <c r="F260" s="2">
        <v>0.123</v>
      </c>
      <c r="G260" s="2">
        <v>1.8599999999999998E-2</v>
      </c>
      <c r="H260" s="2">
        <v>4.9099999999999998E-2</v>
      </c>
      <c r="I260" s="2">
        <v>1.1599999999999999E-2</v>
      </c>
    </row>
    <row r="261" spans="1:9" x14ac:dyDescent="0.25">
      <c r="A261" s="3">
        <v>44</v>
      </c>
      <c r="B261" s="2">
        <v>0.5766</v>
      </c>
      <c r="C261" s="2">
        <v>2.3800000000000002E-2</v>
      </c>
      <c r="D261" s="2">
        <v>0.25209999999999999</v>
      </c>
      <c r="E261" s="2">
        <v>2.06E-2</v>
      </c>
      <c r="F261" s="2">
        <v>0.1221</v>
      </c>
      <c r="G261" s="2">
        <v>1.8700000000000001E-2</v>
      </c>
      <c r="H261" s="2">
        <v>4.9200000000000001E-2</v>
      </c>
      <c r="I261" s="2">
        <v>1.18E-2</v>
      </c>
    </row>
    <row r="262" spans="1:9" x14ac:dyDescent="0.25">
      <c r="A262" s="3">
        <v>45</v>
      </c>
      <c r="B262" s="2">
        <v>0.57699999999999996</v>
      </c>
      <c r="C262" s="2">
        <v>2.41E-2</v>
      </c>
      <c r="D262" s="2">
        <v>0.25259999999999999</v>
      </c>
      <c r="E262" s="2">
        <v>2.1000000000000001E-2</v>
      </c>
      <c r="F262" s="2">
        <v>0.1212</v>
      </c>
      <c r="G262" s="2">
        <v>1.89E-2</v>
      </c>
      <c r="H262" s="2">
        <v>4.9200000000000001E-2</v>
      </c>
      <c r="I262" s="2">
        <v>1.2E-2</v>
      </c>
    </row>
    <row r="263" spans="1:9" x14ac:dyDescent="0.25">
      <c r="A263" s="3">
        <v>46</v>
      </c>
      <c r="B263" s="2">
        <v>0.57730000000000004</v>
      </c>
      <c r="C263" s="2">
        <v>2.4400000000000002E-2</v>
      </c>
      <c r="D263" s="2">
        <v>0.25319999999999998</v>
      </c>
      <c r="E263" s="2">
        <v>2.1299999999999999E-2</v>
      </c>
      <c r="F263" s="2">
        <v>0.1203</v>
      </c>
      <c r="G263" s="2">
        <v>1.9E-2</v>
      </c>
      <c r="H263" s="2">
        <v>4.9299999999999997E-2</v>
      </c>
      <c r="I263" s="2">
        <v>1.2200000000000001E-2</v>
      </c>
    </row>
    <row r="264" spans="1:9" x14ac:dyDescent="0.25">
      <c r="A264" s="3">
        <v>47</v>
      </c>
      <c r="B264" s="2">
        <v>0.57769999999999999</v>
      </c>
      <c r="C264" s="2">
        <v>2.4799999999999999E-2</v>
      </c>
      <c r="D264" s="2">
        <v>0.25369999999999998</v>
      </c>
      <c r="E264" s="2">
        <v>2.1600000000000001E-2</v>
      </c>
      <c r="F264" s="2">
        <v>0.1193</v>
      </c>
      <c r="G264" s="2">
        <v>1.9199999999999998E-2</v>
      </c>
      <c r="H264" s="2">
        <v>4.9299999999999997E-2</v>
      </c>
      <c r="I264" s="2">
        <v>1.2500000000000001E-2</v>
      </c>
    </row>
    <row r="265" spans="1:9" x14ac:dyDescent="0.25">
      <c r="A265" s="3">
        <v>48</v>
      </c>
      <c r="B265" s="2">
        <v>0.57799999999999996</v>
      </c>
      <c r="C265" s="2">
        <v>2.5100000000000001E-2</v>
      </c>
      <c r="D265" s="2">
        <v>0.25419999999999998</v>
      </c>
      <c r="E265" s="2">
        <v>2.1999999999999999E-2</v>
      </c>
      <c r="F265" s="2">
        <v>0.11840000000000001</v>
      </c>
      <c r="G265" s="2">
        <v>1.9400000000000001E-2</v>
      </c>
      <c r="H265" s="2">
        <v>4.9299999999999997E-2</v>
      </c>
      <c r="I265" s="2">
        <v>1.2699999999999999E-2</v>
      </c>
    </row>
    <row r="266" spans="1:9" x14ac:dyDescent="0.25">
      <c r="A266" s="3">
        <v>49</v>
      </c>
      <c r="B266" s="2">
        <v>0.57830000000000004</v>
      </c>
      <c r="C266" s="2">
        <v>2.5499999999999998E-2</v>
      </c>
      <c r="D266" s="2">
        <v>0.25480000000000003</v>
      </c>
      <c r="E266" s="2">
        <v>2.23E-2</v>
      </c>
      <c r="F266" s="2">
        <v>0.11749999999999999</v>
      </c>
      <c r="G266" s="2">
        <v>1.95E-2</v>
      </c>
      <c r="H266" s="2">
        <v>4.9399999999999999E-2</v>
      </c>
      <c r="I266" s="2">
        <v>1.29E-2</v>
      </c>
    </row>
    <row r="267" spans="1:9" x14ac:dyDescent="0.25">
      <c r="A267" s="3">
        <v>50</v>
      </c>
      <c r="B267" s="2">
        <v>0.5786</v>
      </c>
      <c r="C267" s="2">
        <v>2.58E-2</v>
      </c>
      <c r="D267" s="2">
        <v>0.25530000000000003</v>
      </c>
      <c r="E267" s="2">
        <v>2.2700000000000001E-2</v>
      </c>
      <c r="F267" s="2">
        <v>0.1167</v>
      </c>
      <c r="G267" s="2">
        <v>1.9699999999999999E-2</v>
      </c>
      <c r="H267" s="2">
        <v>4.9399999999999999E-2</v>
      </c>
      <c r="I267" s="2">
        <v>1.3100000000000001E-2</v>
      </c>
    </row>
    <row r="268" spans="1:9" x14ac:dyDescent="0.25">
      <c r="A268" s="3">
        <v>51</v>
      </c>
      <c r="B268" s="2">
        <v>0.57899999999999996</v>
      </c>
      <c r="C268" s="2">
        <v>2.6200000000000001E-2</v>
      </c>
      <c r="D268" s="2">
        <v>0.25580000000000003</v>
      </c>
      <c r="E268" s="2">
        <v>2.3099999999999999E-2</v>
      </c>
      <c r="F268" s="2">
        <v>0.1158</v>
      </c>
      <c r="G268" s="2">
        <v>1.9900000000000001E-2</v>
      </c>
      <c r="H268" s="2">
        <v>4.9399999999999999E-2</v>
      </c>
      <c r="I268" s="2">
        <v>1.34E-2</v>
      </c>
    </row>
    <row r="269" spans="1:9" x14ac:dyDescent="0.25">
      <c r="A269" s="3">
        <v>52</v>
      </c>
      <c r="B269" s="2">
        <v>0.57930000000000004</v>
      </c>
      <c r="C269" s="2">
        <v>2.6599999999999999E-2</v>
      </c>
      <c r="D269" s="2">
        <v>0.25640000000000002</v>
      </c>
      <c r="E269" s="2">
        <v>2.35E-2</v>
      </c>
      <c r="F269" s="2">
        <v>0.1149</v>
      </c>
      <c r="G269" s="2">
        <v>0.02</v>
      </c>
      <c r="H269" s="2">
        <v>4.9500000000000002E-2</v>
      </c>
      <c r="I269" s="2">
        <v>1.3599999999999999E-2</v>
      </c>
    </row>
    <row r="270" spans="1:9" x14ac:dyDescent="0.25">
      <c r="A270" s="3">
        <v>53</v>
      </c>
      <c r="B270" s="2">
        <v>0.5796</v>
      </c>
      <c r="C270" s="2">
        <v>2.7E-2</v>
      </c>
      <c r="D270" s="2">
        <v>0.25690000000000002</v>
      </c>
      <c r="E270" s="2">
        <v>2.3900000000000001E-2</v>
      </c>
      <c r="F270" s="2">
        <v>0.114</v>
      </c>
      <c r="G270" s="2">
        <v>2.0199999999999999E-2</v>
      </c>
      <c r="H270" s="2">
        <v>4.9500000000000002E-2</v>
      </c>
      <c r="I270" s="2">
        <v>1.38E-2</v>
      </c>
    </row>
    <row r="271" spans="1:9" x14ac:dyDescent="0.25">
      <c r="A271" s="3">
        <v>54</v>
      </c>
      <c r="B271" s="2">
        <v>0.57989999999999997</v>
      </c>
      <c r="C271" s="2">
        <v>2.7400000000000001E-2</v>
      </c>
      <c r="D271" s="2">
        <v>0.25740000000000002</v>
      </c>
      <c r="E271" s="2">
        <v>2.4299999999999999E-2</v>
      </c>
      <c r="F271" s="2">
        <v>0.1132</v>
      </c>
      <c r="G271" s="2">
        <v>2.0400000000000001E-2</v>
      </c>
      <c r="H271" s="2">
        <v>4.9599999999999998E-2</v>
      </c>
      <c r="I271" s="2">
        <v>1.41E-2</v>
      </c>
    </row>
    <row r="272" spans="1:9" x14ac:dyDescent="0.25">
      <c r="A272" s="3">
        <v>55</v>
      </c>
      <c r="B272" s="2">
        <v>0.58020000000000005</v>
      </c>
      <c r="C272" s="2">
        <v>2.7900000000000001E-2</v>
      </c>
      <c r="D272" s="2">
        <v>0.25790000000000002</v>
      </c>
      <c r="E272" s="2">
        <v>2.47E-2</v>
      </c>
      <c r="F272" s="2">
        <v>0.1123</v>
      </c>
      <c r="G272" s="2">
        <v>2.0500000000000001E-2</v>
      </c>
      <c r="H272" s="2">
        <v>4.9599999999999998E-2</v>
      </c>
      <c r="I272" s="2">
        <v>1.43E-2</v>
      </c>
    </row>
    <row r="273" spans="1:9" x14ac:dyDescent="0.25">
      <c r="A273" s="3">
        <v>56</v>
      </c>
      <c r="B273" s="2">
        <v>0.58050000000000002</v>
      </c>
      <c r="C273" s="2">
        <v>2.8299999999999999E-2</v>
      </c>
      <c r="D273" s="2">
        <v>0.25850000000000001</v>
      </c>
      <c r="E273" s="2">
        <v>2.52E-2</v>
      </c>
      <c r="F273" s="2">
        <v>0.1114</v>
      </c>
      <c r="G273" s="2">
        <v>2.07E-2</v>
      </c>
      <c r="H273" s="2">
        <v>4.9599999999999998E-2</v>
      </c>
      <c r="I273" s="2">
        <v>1.46E-2</v>
      </c>
    </row>
    <row r="274" spans="1:9" x14ac:dyDescent="0.25">
      <c r="A274" s="3">
        <v>57</v>
      </c>
      <c r="B274" s="2">
        <v>0.58079999999999998</v>
      </c>
      <c r="C274" s="2">
        <v>2.87E-2</v>
      </c>
      <c r="D274" s="2">
        <v>0.25900000000000001</v>
      </c>
      <c r="E274" s="2">
        <v>2.5600000000000001E-2</v>
      </c>
      <c r="F274" s="2">
        <v>0.1106</v>
      </c>
      <c r="G274" s="2">
        <v>2.0899999999999998E-2</v>
      </c>
      <c r="H274" s="2">
        <v>4.9700000000000001E-2</v>
      </c>
      <c r="I274" s="2">
        <v>1.4800000000000001E-2</v>
      </c>
    </row>
    <row r="275" spans="1:9" x14ac:dyDescent="0.25">
      <c r="A275" s="3">
        <v>58</v>
      </c>
      <c r="B275" s="2">
        <v>0.58109999999999995</v>
      </c>
      <c r="C275" s="2">
        <v>2.92E-2</v>
      </c>
      <c r="D275" s="2">
        <v>0.25950000000000001</v>
      </c>
      <c r="E275" s="2">
        <v>2.5999999999999999E-2</v>
      </c>
      <c r="F275" s="2">
        <v>0.10970000000000001</v>
      </c>
      <c r="G275" s="2">
        <v>2.1100000000000001E-2</v>
      </c>
      <c r="H275" s="2">
        <v>4.9700000000000001E-2</v>
      </c>
      <c r="I275" s="2">
        <v>1.5100000000000001E-2</v>
      </c>
    </row>
    <row r="276" spans="1:9" x14ac:dyDescent="0.25">
      <c r="A276" s="3">
        <v>60</v>
      </c>
      <c r="B276" s="2">
        <v>0.58160000000000001</v>
      </c>
      <c r="C276" s="2">
        <v>3.0099999999999998E-2</v>
      </c>
      <c r="D276" s="2">
        <v>0.26050000000000001</v>
      </c>
      <c r="E276" s="2">
        <v>2.69E-2</v>
      </c>
      <c r="F276" s="2">
        <v>0.1081</v>
      </c>
      <c r="G276" s="2">
        <v>2.1399999999999999E-2</v>
      </c>
      <c r="H276" s="2">
        <v>4.9799999999999997E-2</v>
      </c>
      <c r="I276" s="2">
        <v>1.5599999999999999E-2</v>
      </c>
    </row>
    <row r="277" spans="1:9" x14ac:dyDescent="0.25">
      <c r="A277" s="3">
        <v>61</v>
      </c>
      <c r="B277" s="2">
        <v>0.58189999999999997</v>
      </c>
      <c r="C277" s="2">
        <v>3.0499999999999999E-2</v>
      </c>
      <c r="D277" s="2">
        <v>0.2611</v>
      </c>
      <c r="E277" s="2">
        <v>2.7400000000000001E-2</v>
      </c>
      <c r="F277" s="2">
        <v>0.1072</v>
      </c>
      <c r="G277" s="2">
        <v>2.1600000000000001E-2</v>
      </c>
      <c r="H277" s="2">
        <v>4.9799999999999997E-2</v>
      </c>
      <c r="I277" s="2">
        <v>1.5900000000000001E-2</v>
      </c>
    </row>
    <row r="278" spans="1:9" x14ac:dyDescent="0.25">
      <c r="A278" s="3">
        <v>62</v>
      </c>
      <c r="B278" s="2">
        <v>0.58220000000000005</v>
      </c>
      <c r="C278" s="2">
        <v>3.1E-2</v>
      </c>
      <c r="D278" s="2">
        <v>0.2616</v>
      </c>
      <c r="E278" s="2">
        <v>2.7900000000000001E-2</v>
      </c>
      <c r="F278" s="2">
        <v>0.10639999999999999</v>
      </c>
      <c r="G278" s="2">
        <v>2.18E-2</v>
      </c>
      <c r="H278" s="2">
        <v>4.9799999999999997E-2</v>
      </c>
      <c r="I278" s="2">
        <v>1.61E-2</v>
      </c>
    </row>
    <row r="279" spans="1:9" x14ac:dyDescent="0.25">
      <c r="A279" s="3">
        <v>63</v>
      </c>
      <c r="B279" s="2">
        <v>0.58240000000000003</v>
      </c>
      <c r="C279" s="2">
        <v>3.15E-2</v>
      </c>
      <c r="D279" s="2">
        <v>0.2621</v>
      </c>
      <c r="E279" s="2">
        <v>2.8299999999999999E-2</v>
      </c>
      <c r="F279" s="2">
        <v>0.1056</v>
      </c>
      <c r="G279" s="2">
        <v>2.1899999999999999E-2</v>
      </c>
      <c r="H279" s="2">
        <v>4.99E-2</v>
      </c>
      <c r="I279" s="2">
        <v>1.6400000000000001E-2</v>
      </c>
    </row>
    <row r="280" spans="1:9" x14ac:dyDescent="0.25">
      <c r="A280" s="3">
        <v>64</v>
      </c>
      <c r="B280" s="2">
        <v>0.5827</v>
      </c>
      <c r="C280" s="2">
        <v>3.2000000000000001E-2</v>
      </c>
      <c r="D280" s="2">
        <v>0.2626</v>
      </c>
      <c r="E280" s="2">
        <v>2.8799999999999999E-2</v>
      </c>
      <c r="F280" s="2">
        <v>0.1048</v>
      </c>
      <c r="G280" s="2">
        <v>2.2100000000000002E-2</v>
      </c>
      <c r="H280" s="2">
        <v>4.99E-2</v>
      </c>
      <c r="I280" s="2">
        <v>1.67E-2</v>
      </c>
    </row>
    <row r="281" spans="1:9" x14ac:dyDescent="0.25">
      <c r="A281" s="3">
        <v>65</v>
      </c>
      <c r="B281" s="2">
        <v>0.58289999999999997</v>
      </c>
      <c r="C281" s="2">
        <v>3.2399999999999998E-2</v>
      </c>
      <c r="D281" s="2">
        <v>0.2631</v>
      </c>
      <c r="E281" s="2">
        <v>2.93E-2</v>
      </c>
      <c r="F281" s="2">
        <v>0.104</v>
      </c>
      <c r="G281" s="2">
        <v>2.23E-2</v>
      </c>
      <c r="H281" s="2">
        <v>4.99E-2</v>
      </c>
      <c r="I281" s="2">
        <v>1.6899999999999998E-2</v>
      </c>
    </row>
    <row r="282" spans="1:9" x14ac:dyDescent="0.25">
      <c r="A282" s="3">
        <v>66</v>
      </c>
      <c r="B282" s="2">
        <v>0.58320000000000005</v>
      </c>
      <c r="C282" s="2">
        <v>3.2899999999999999E-2</v>
      </c>
      <c r="D282" s="2">
        <v>0.2636</v>
      </c>
      <c r="E282" s="2">
        <v>2.98E-2</v>
      </c>
      <c r="F282" s="2">
        <v>0.1032</v>
      </c>
      <c r="G282" s="2">
        <v>2.2499999999999999E-2</v>
      </c>
      <c r="H282" s="2">
        <v>0.05</v>
      </c>
      <c r="I282" s="2">
        <v>1.72E-2</v>
      </c>
    </row>
    <row r="283" spans="1:9" x14ac:dyDescent="0.25">
      <c r="A283" s="3">
        <v>67</v>
      </c>
      <c r="B283" s="2">
        <v>0.58340000000000003</v>
      </c>
      <c r="C283" s="2">
        <v>3.3399999999999999E-2</v>
      </c>
      <c r="D283" s="2">
        <v>0.26419999999999999</v>
      </c>
      <c r="E283" s="2">
        <v>3.0300000000000001E-2</v>
      </c>
      <c r="F283" s="2">
        <v>0.1024</v>
      </c>
      <c r="G283" s="2">
        <v>2.2599999999999999E-2</v>
      </c>
      <c r="H283" s="2">
        <v>0.05</v>
      </c>
      <c r="I283" s="2">
        <v>1.7500000000000002E-2</v>
      </c>
    </row>
    <row r="284" spans="1:9" x14ac:dyDescent="0.25">
      <c r="A284" s="3">
        <v>68</v>
      </c>
      <c r="B284" s="2">
        <v>0.5837</v>
      </c>
      <c r="C284" s="2">
        <v>3.39E-2</v>
      </c>
      <c r="D284" s="2">
        <v>0.26469999999999999</v>
      </c>
      <c r="E284" s="2">
        <v>3.0800000000000001E-2</v>
      </c>
      <c r="F284" s="2">
        <v>0.1016</v>
      </c>
      <c r="G284" s="2">
        <v>2.2800000000000001E-2</v>
      </c>
      <c r="H284" s="2">
        <v>0.05</v>
      </c>
      <c r="I284" s="2">
        <v>1.78E-2</v>
      </c>
    </row>
    <row r="285" spans="1:9" x14ac:dyDescent="0.25">
      <c r="A285" s="3">
        <v>70</v>
      </c>
      <c r="B285" s="2">
        <v>0.58420000000000005</v>
      </c>
      <c r="C285" s="2">
        <v>3.5000000000000003E-2</v>
      </c>
      <c r="D285" s="2">
        <v>0.26569999999999999</v>
      </c>
      <c r="E285" s="2">
        <v>3.1800000000000002E-2</v>
      </c>
      <c r="F285" s="2">
        <v>0.1</v>
      </c>
      <c r="G285" s="2">
        <v>2.3099999999999999E-2</v>
      </c>
      <c r="H285" s="2">
        <v>5.0099999999999999E-2</v>
      </c>
      <c r="I285" s="2">
        <v>1.83E-2</v>
      </c>
    </row>
    <row r="286" spans="1:9" x14ac:dyDescent="0.25">
      <c r="A286" s="3">
        <v>71</v>
      </c>
      <c r="B286" s="2">
        <v>0.58440000000000003</v>
      </c>
      <c r="C286" s="2">
        <v>3.5499999999999997E-2</v>
      </c>
      <c r="D286" s="2">
        <v>0.26619999999999999</v>
      </c>
      <c r="E286" s="2">
        <v>3.2300000000000002E-2</v>
      </c>
      <c r="F286" s="2">
        <v>9.9299999999999999E-2</v>
      </c>
      <c r="G286" s="2">
        <v>2.3300000000000001E-2</v>
      </c>
      <c r="H286" s="2">
        <v>5.0099999999999999E-2</v>
      </c>
      <c r="I286" s="2">
        <v>1.8599999999999998E-2</v>
      </c>
    </row>
    <row r="287" spans="1:9" x14ac:dyDescent="0.25">
      <c r="A287" s="3">
        <v>72</v>
      </c>
      <c r="B287" s="2">
        <v>0.58460000000000001</v>
      </c>
      <c r="C287" s="2">
        <v>3.5999999999999997E-2</v>
      </c>
      <c r="D287" s="2">
        <v>0.26669999999999999</v>
      </c>
      <c r="E287" s="2">
        <v>3.2899999999999999E-2</v>
      </c>
      <c r="F287" s="2">
        <v>9.8500000000000004E-2</v>
      </c>
      <c r="G287" s="2">
        <v>2.35E-2</v>
      </c>
      <c r="H287" s="2">
        <v>5.0200000000000002E-2</v>
      </c>
      <c r="I287" s="2">
        <v>1.89E-2</v>
      </c>
    </row>
    <row r="288" spans="1:9" x14ac:dyDescent="0.25">
      <c r="A288" s="3">
        <v>73</v>
      </c>
      <c r="B288" s="2">
        <v>0.58489999999999998</v>
      </c>
      <c r="C288" s="2">
        <v>3.6499999999999998E-2</v>
      </c>
      <c r="D288" s="2">
        <v>0.26719999999999999</v>
      </c>
      <c r="E288" s="2">
        <v>3.3399999999999999E-2</v>
      </c>
      <c r="F288" s="2">
        <v>9.7699999999999995E-2</v>
      </c>
      <c r="G288" s="2">
        <v>2.3599999999999999E-2</v>
      </c>
      <c r="H288" s="2">
        <v>5.0200000000000002E-2</v>
      </c>
      <c r="I288" s="2">
        <v>1.9199999999999998E-2</v>
      </c>
    </row>
    <row r="289" spans="1:9" x14ac:dyDescent="0.25">
      <c r="A289" s="3">
        <v>74</v>
      </c>
      <c r="B289" s="2">
        <v>0.58509999999999995</v>
      </c>
      <c r="C289" s="2">
        <v>3.7100000000000001E-2</v>
      </c>
      <c r="D289" s="2">
        <v>0.26769999999999999</v>
      </c>
      <c r="E289" s="2">
        <v>3.39E-2</v>
      </c>
      <c r="F289" s="2">
        <v>9.7000000000000003E-2</v>
      </c>
      <c r="G289" s="2">
        <v>2.3800000000000002E-2</v>
      </c>
      <c r="H289" s="2">
        <v>5.0200000000000002E-2</v>
      </c>
      <c r="I289" s="2">
        <v>1.9400000000000001E-2</v>
      </c>
    </row>
    <row r="290" spans="1:9" x14ac:dyDescent="0.25">
      <c r="A290" s="3">
        <v>75</v>
      </c>
      <c r="B290" s="2">
        <v>0.58530000000000004</v>
      </c>
      <c r="C290" s="2">
        <v>3.7600000000000001E-2</v>
      </c>
      <c r="D290" s="2">
        <v>0.26819999999999999</v>
      </c>
      <c r="E290" s="2">
        <v>3.4500000000000003E-2</v>
      </c>
      <c r="F290" s="2">
        <v>9.6199999999999994E-2</v>
      </c>
      <c r="G290" s="2">
        <v>2.3900000000000001E-2</v>
      </c>
      <c r="H290" s="2">
        <v>5.0299999999999997E-2</v>
      </c>
      <c r="I290" s="2">
        <v>1.9699999999999999E-2</v>
      </c>
    </row>
    <row r="291" spans="1:9" x14ac:dyDescent="0.25">
      <c r="A291" s="3">
        <v>76</v>
      </c>
      <c r="B291" s="2">
        <v>0.58550000000000002</v>
      </c>
      <c r="C291" s="2">
        <v>3.8100000000000002E-2</v>
      </c>
      <c r="D291" s="2">
        <v>0.26869999999999999</v>
      </c>
      <c r="E291" s="2">
        <v>3.5000000000000003E-2</v>
      </c>
      <c r="F291" s="2">
        <v>9.5500000000000002E-2</v>
      </c>
      <c r="G291" s="2">
        <v>2.41E-2</v>
      </c>
      <c r="H291" s="2">
        <v>5.0299999999999997E-2</v>
      </c>
      <c r="I291" s="2">
        <v>0.02</v>
      </c>
    </row>
    <row r="292" spans="1:9" x14ac:dyDescent="0.25">
      <c r="A292" s="3">
        <v>77</v>
      </c>
      <c r="B292" s="2">
        <v>0.5857</v>
      </c>
      <c r="C292" s="2">
        <v>3.8699999999999998E-2</v>
      </c>
      <c r="D292" s="2">
        <v>0.26919999999999999</v>
      </c>
      <c r="E292" s="2">
        <v>3.5499999999999997E-2</v>
      </c>
      <c r="F292" s="2">
        <v>9.4700000000000006E-2</v>
      </c>
      <c r="G292" s="2">
        <v>2.4199999999999999E-2</v>
      </c>
      <c r="H292" s="2">
        <v>5.0299999999999997E-2</v>
      </c>
      <c r="I292" s="2">
        <v>2.0299999999999999E-2</v>
      </c>
    </row>
    <row r="293" spans="1:9" x14ac:dyDescent="0.25">
      <c r="A293" s="3">
        <v>78</v>
      </c>
      <c r="B293" s="2">
        <v>0.58589999999999998</v>
      </c>
      <c r="C293" s="2">
        <v>3.9199999999999999E-2</v>
      </c>
      <c r="D293" s="2">
        <v>0.2697</v>
      </c>
      <c r="E293" s="2">
        <v>3.61E-2</v>
      </c>
      <c r="F293" s="2">
        <v>9.4E-2</v>
      </c>
      <c r="G293" s="2">
        <v>2.4400000000000002E-2</v>
      </c>
      <c r="H293" s="2">
        <v>5.0299999999999997E-2</v>
      </c>
      <c r="I293" s="2">
        <v>2.06E-2</v>
      </c>
    </row>
    <row r="294" spans="1:9" x14ac:dyDescent="0.25">
      <c r="A294" s="3">
        <v>80</v>
      </c>
      <c r="B294" s="2">
        <v>0.58630000000000004</v>
      </c>
      <c r="C294" s="2">
        <v>4.0300000000000002E-2</v>
      </c>
      <c r="D294" s="2">
        <v>0.2707</v>
      </c>
      <c r="E294" s="2">
        <v>3.7199999999999997E-2</v>
      </c>
      <c r="F294" s="2">
        <v>9.2499999999999999E-2</v>
      </c>
      <c r="G294" s="2">
        <v>2.47E-2</v>
      </c>
      <c r="H294" s="2">
        <v>5.04E-2</v>
      </c>
      <c r="I294" s="2">
        <v>2.12E-2</v>
      </c>
    </row>
    <row r="295" spans="1:9" x14ac:dyDescent="0.25">
      <c r="A295" s="3">
        <v>82</v>
      </c>
      <c r="B295" s="2">
        <v>0.5867</v>
      </c>
      <c r="C295" s="2">
        <v>4.1399999999999999E-2</v>
      </c>
      <c r="D295" s="2">
        <v>0.2717</v>
      </c>
      <c r="E295" s="2">
        <v>3.8300000000000001E-2</v>
      </c>
      <c r="F295" s="2">
        <v>9.11E-2</v>
      </c>
      <c r="G295" s="2">
        <v>2.5000000000000001E-2</v>
      </c>
      <c r="H295" s="2">
        <v>5.04E-2</v>
      </c>
      <c r="I295" s="2">
        <v>2.18E-2</v>
      </c>
    </row>
    <row r="296" spans="1:9" x14ac:dyDescent="0.25">
      <c r="A296" s="3">
        <v>84</v>
      </c>
      <c r="B296" s="2">
        <v>0.58709999999999996</v>
      </c>
      <c r="C296" s="2">
        <v>4.2500000000000003E-2</v>
      </c>
      <c r="D296" s="2">
        <v>0.2727</v>
      </c>
      <c r="E296" s="2">
        <v>3.9399999999999998E-2</v>
      </c>
      <c r="F296" s="2">
        <v>8.9700000000000002E-2</v>
      </c>
      <c r="G296" s="2">
        <v>2.52E-2</v>
      </c>
      <c r="H296" s="2">
        <v>5.0500000000000003E-2</v>
      </c>
      <c r="I296" s="2">
        <v>2.24E-2</v>
      </c>
    </row>
    <row r="297" spans="1:9" x14ac:dyDescent="0.25">
      <c r="A297" s="3">
        <v>85</v>
      </c>
      <c r="B297" s="2">
        <v>0.58720000000000006</v>
      </c>
      <c r="C297" s="2">
        <v>4.3099999999999999E-2</v>
      </c>
      <c r="D297" s="2">
        <v>0.2732</v>
      </c>
      <c r="E297" s="2">
        <v>0.04</v>
      </c>
      <c r="F297" s="2">
        <v>8.8999999999999996E-2</v>
      </c>
      <c r="G297" s="2">
        <v>2.5399999999999999E-2</v>
      </c>
      <c r="H297" s="2">
        <v>5.0500000000000003E-2</v>
      </c>
      <c r="I297" s="2">
        <v>2.2700000000000001E-2</v>
      </c>
    </row>
    <row r="298" spans="1:9" x14ac:dyDescent="0.25">
      <c r="A298" s="3">
        <v>87</v>
      </c>
      <c r="B298" s="2">
        <v>0.58760000000000001</v>
      </c>
      <c r="C298" s="2">
        <v>4.4200000000000003E-2</v>
      </c>
      <c r="D298" s="2">
        <v>0.2742</v>
      </c>
      <c r="E298" s="2">
        <v>4.1200000000000001E-2</v>
      </c>
      <c r="F298" s="2">
        <v>8.7599999999999997E-2</v>
      </c>
      <c r="G298" s="2">
        <v>2.5600000000000001E-2</v>
      </c>
      <c r="H298" s="2">
        <v>5.0599999999999999E-2</v>
      </c>
      <c r="I298" s="2">
        <v>2.3199999999999998E-2</v>
      </c>
    </row>
    <row r="299" spans="1:9" x14ac:dyDescent="0.25">
      <c r="A299" s="3">
        <v>88</v>
      </c>
      <c r="B299" s="2">
        <v>0.58779999999999999</v>
      </c>
      <c r="C299" s="2">
        <v>4.48E-2</v>
      </c>
      <c r="D299" s="2">
        <v>0.2747</v>
      </c>
      <c r="E299" s="2">
        <v>4.1700000000000001E-2</v>
      </c>
      <c r="F299" s="2">
        <v>8.6900000000000005E-2</v>
      </c>
      <c r="G299" s="2">
        <v>2.58E-2</v>
      </c>
      <c r="H299" s="2">
        <v>5.0599999999999999E-2</v>
      </c>
      <c r="I299" s="2">
        <v>2.35E-2</v>
      </c>
    </row>
    <row r="300" spans="1:9" x14ac:dyDescent="0.25">
      <c r="A300" s="3">
        <v>90</v>
      </c>
      <c r="B300" s="2">
        <v>0.58809999999999996</v>
      </c>
      <c r="C300" s="2">
        <v>4.5999999999999999E-2</v>
      </c>
      <c r="D300" s="2">
        <v>0.2757</v>
      </c>
      <c r="E300" s="2">
        <v>4.2900000000000001E-2</v>
      </c>
      <c r="F300" s="2">
        <v>8.5500000000000007E-2</v>
      </c>
      <c r="G300" s="2">
        <v>2.5999999999999999E-2</v>
      </c>
      <c r="H300" s="2">
        <v>5.0700000000000002E-2</v>
      </c>
      <c r="I300" s="2">
        <v>2.41E-2</v>
      </c>
    </row>
    <row r="301" spans="1:9" x14ac:dyDescent="0.25">
      <c r="A301" s="3">
        <v>91</v>
      </c>
      <c r="B301" s="2">
        <v>0.58819999999999995</v>
      </c>
      <c r="C301" s="2">
        <v>4.65E-2</v>
      </c>
      <c r="D301" s="2">
        <v>0.2762</v>
      </c>
      <c r="E301" s="2">
        <v>4.3499999999999997E-2</v>
      </c>
      <c r="F301" s="2">
        <v>8.4900000000000003E-2</v>
      </c>
      <c r="G301" s="2">
        <v>2.6100000000000002E-2</v>
      </c>
      <c r="H301" s="2">
        <v>5.0700000000000002E-2</v>
      </c>
      <c r="I301" s="2">
        <v>2.4400000000000002E-2</v>
      </c>
    </row>
    <row r="302" spans="1:9" x14ac:dyDescent="0.25">
      <c r="A302" s="3">
        <v>95</v>
      </c>
      <c r="B302" s="2">
        <v>0.58879999999999999</v>
      </c>
      <c r="C302" s="2">
        <v>4.8899999999999999E-2</v>
      </c>
      <c r="D302" s="2">
        <v>0.2782</v>
      </c>
      <c r="E302" s="2">
        <v>4.5900000000000003E-2</v>
      </c>
      <c r="F302" s="2">
        <v>8.2199999999999995E-2</v>
      </c>
      <c r="G302" s="2">
        <v>2.6599999999999999E-2</v>
      </c>
      <c r="H302" s="2">
        <v>5.0799999999999998E-2</v>
      </c>
      <c r="I302" s="2">
        <v>2.5700000000000001E-2</v>
      </c>
    </row>
    <row r="303" spans="1:9" x14ac:dyDescent="0.25">
      <c r="A303" s="3">
        <v>96</v>
      </c>
      <c r="B303" s="2">
        <v>0.58899999999999997</v>
      </c>
      <c r="C303" s="2">
        <v>4.9500000000000002E-2</v>
      </c>
      <c r="D303" s="2">
        <v>0.2787</v>
      </c>
      <c r="E303" s="2">
        <v>4.65E-2</v>
      </c>
      <c r="F303" s="2">
        <v>8.1600000000000006E-2</v>
      </c>
      <c r="G303" s="2">
        <v>2.6700000000000002E-2</v>
      </c>
      <c r="H303" s="2">
        <v>5.0799999999999998E-2</v>
      </c>
      <c r="I303" s="2">
        <v>2.5999999999999999E-2</v>
      </c>
    </row>
    <row r="304" spans="1:9" x14ac:dyDescent="0.25">
      <c r="A304" s="3">
        <v>97</v>
      </c>
      <c r="B304" s="2">
        <v>0.58909999999999996</v>
      </c>
      <c r="C304" s="2">
        <v>5.0099999999999999E-2</v>
      </c>
      <c r="D304" s="2">
        <v>0.27910000000000001</v>
      </c>
      <c r="E304" s="2">
        <v>4.7100000000000003E-2</v>
      </c>
      <c r="F304" s="2">
        <v>8.09E-2</v>
      </c>
      <c r="G304" s="2">
        <v>2.6800000000000001E-2</v>
      </c>
      <c r="H304" s="2">
        <v>5.0799999999999998E-2</v>
      </c>
      <c r="I304" s="2">
        <v>2.63E-2</v>
      </c>
    </row>
    <row r="305" spans="1:9" x14ac:dyDescent="0.25">
      <c r="A305" s="3">
        <v>98</v>
      </c>
      <c r="B305" s="2">
        <v>0.58919999999999995</v>
      </c>
      <c r="C305" s="2">
        <v>5.0700000000000002E-2</v>
      </c>
      <c r="D305" s="2">
        <v>0.27960000000000002</v>
      </c>
      <c r="E305" s="2">
        <v>4.7699999999999999E-2</v>
      </c>
      <c r="F305" s="2">
        <v>8.0299999999999996E-2</v>
      </c>
      <c r="G305" s="2">
        <v>2.69E-2</v>
      </c>
      <c r="H305" s="2">
        <v>5.0799999999999998E-2</v>
      </c>
      <c r="I305" s="2">
        <v>2.6599999999999999E-2</v>
      </c>
    </row>
    <row r="306" spans="1:9" x14ac:dyDescent="0.25">
      <c r="A306" s="3">
        <v>99</v>
      </c>
      <c r="B306" s="2">
        <v>0.58940000000000003</v>
      </c>
      <c r="C306" s="2">
        <v>5.1299999999999998E-2</v>
      </c>
      <c r="D306" s="2">
        <v>0.28010000000000002</v>
      </c>
      <c r="E306" s="2">
        <v>4.8300000000000003E-2</v>
      </c>
      <c r="F306" s="2">
        <v>7.9699999999999993E-2</v>
      </c>
      <c r="G306" s="2">
        <v>2.7E-2</v>
      </c>
      <c r="H306" s="2">
        <v>5.0900000000000001E-2</v>
      </c>
      <c r="I306" s="2">
        <v>2.69E-2</v>
      </c>
    </row>
    <row r="307" spans="1:9" x14ac:dyDescent="0.25">
      <c r="A307" s="3">
        <v>100</v>
      </c>
      <c r="B307" s="2">
        <v>0.58950000000000002</v>
      </c>
      <c r="C307" s="2">
        <v>5.1900000000000002E-2</v>
      </c>
      <c r="D307" s="2">
        <v>0.28060000000000002</v>
      </c>
      <c r="E307" s="2">
        <v>4.8899999999999999E-2</v>
      </c>
      <c r="F307" s="2">
        <v>7.9000000000000001E-2</v>
      </c>
      <c r="G307" s="2">
        <v>2.7099999999999999E-2</v>
      </c>
      <c r="H307" s="2">
        <v>5.0900000000000001E-2</v>
      </c>
      <c r="I307" s="2">
        <v>2.7199999999999998E-2</v>
      </c>
    </row>
    <row r="308" spans="1:9" x14ac:dyDescent="0.25">
      <c r="A308" s="27"/>
      <c r="B308" s="28"/>
      <c r="C308" s="28"/>
      <c r="D308" s="28"/>
      <c r="E308" s="28"/>
      <c r="F308" s="28"/>
      <c r="G308" s="28"/>
      <c r="H308" s="28"/>
      <c r="I308" s="29"/>
    </row>
    <row r="309" spans="1:9" x14ac:dyDescent="0.25">
      <c r="A309" s="2"/>
      <c r="B309" s="24" t="s">
        <v>115</v>
      </c>
      <c r="C309" s="25"/>
      <c r="D309" s="25"/>
      <c r="E309" s="25"/>
      <c r="F309" s="25"/>
      <c r="G309" s="25"/>
      <c r="H309" s="25"/>
      <c r="I309" s="26"/>
    </row>
    <row r="310" spans="1:9" x14ac:dyDescent="0.25">
      <c r="A310" s="3" t="s">
        <v>109</v>
      </c>
      <c r="B310" s="3" t="s">
        <v>87</v>
      </c>
      <c r="C310" s="3" t="s">
        <v>104</v>
      </c>
      <c r="D310" s="3" t="s">
        <v>89</v>
      </c>
      <c r="E310" s="3" t="s">
        <v>104</v>
      </c>
      <c r="F310" s="3" t="s">
        <v>90</v>
      </c>
      <c r="G310" s="3" t="s">
        <v>104</v>
      </c>
      <c r="H310" s="3" t="s">
        <v>91</v>
      </c>
      <c r="I310" s="3" t="s">
        <v>104</v>
      </c>
    </row>
    <row r="311" spans="1:9" x14ac:dyDescent="0.25">
      <c r="A311" s="3">
        <v>1</v>
      </c>
      <c r="B311" s="2">
        <v>0.8871</v>
      </c>
      <c r="C311" s="2" t="s">
        <v>11</v>
      </c>
      <c r="D311" s="2">
        <v>4.9700000000000001E-2</v>
      </c>
      <c r="E311" s="2" t="s">
        <v>11</v>
      </c>
      <c r="F311" s="2">
        <v>5.91E-2</v>
      </c>
      <c r="G311" s="2" t="s">
        <v>11</v>
      </c>
      <c r="H311" s="2">
        <v>4.1000000000000003E-3</v>
      </c>
      <c r="I311" s="2" t="s">
        <v>11</v>
      </c>
    </row>
    <row r="312" spans="1:9" x14ac:dyDescent="0.25">
      <c r="A312" s="3">
        <v>2</v>
      </c>
      <c r="B312" s="2">
        <v>0.1171</v>
      </c>
      <c r="C312" s="2" t="s">
        <v>11</v>
      </c>
      <c r="D312" s="2">
        <v>0.82310000000000005</v>
      </c>
      <c r="E312" s="2" t="s">
        <v>11</v>
      </c>
      <c r="F312" s="2">
        <v>4.8800000000000003E-2</v>
      </c>
      <c r="G312" s="2" t="s">
        <v>11</v>
      </c>
      <c r="H312" s="2">
        <v>1.11E-2</v>
      </c>
      <c r="I312" s="2" t="s">
        <v>11</v>
      </c>
    </row>
    <row r="313" spans="1:9" x14ac:dyDescent="0.25">
      <c r="A313" s="3">
        <v>3</v>
      </c>
      <c r="B313" s="2">
        <v>0.23039999999999999</v>
      </c>
      <c r="C313" s="2" t="s">
        <v>11</v>
      </c>
      <c r="D313" s="2">
        <v>8.0699999999999994E-2</v>
      </c>
      <c r="E313" s="2" t="s">
        <v>11</v>
      </c>
      <c r="F313" s="2">
        <v>0.68669999999999998</v>
      </c>
      <c r="G313" s="2" t="s">
        <v>11</v>
      </c>
      <c r="H313" s="2">
        <v>2.2000000000000001E-3</v>
      </c>
      <c r="I313" s="2" t="s">
        <v>11</v>
      </c>
    </row>
    <row r="314" spans="1:9" x14ac:dyDescent="0.25">
      <c r="A314" s="3">
        <v>4</v>
      </c>
      <c r="B314" s="2">
        <v>4.8099999999999997E-2</v>
      </c>
      <c r="C314" s="2" t="s">
        <v>11</v>
      </c>
      <c r="D314" s="2">
        <v>5.5300000000000002E-2</v>
      </c>
      <c r="E314" s="2" t="s">
        <v>11</v>
      </c>
      <c r="F314" s="2">
        <v>6.7000000000000002E-3</v>
      </c>
      <c r="G314" s="2" t="s">
        <v>11</v>
      </c>
      <c r="H314" s="2">
        <v>0.88990000000000002</v>
      </c>
      <c r="I314" s="2" t="s">
        <v>11</v>
      </c>
    </row>
  </sheetData>
  <mergeCells count="5">
    <mergeCell ref="A3:F3"/>
    <mergeCell ref="B69:F69"/>
    <mergeCell ref="B216:I216"/>
    <mergeCell ref="A308:I308"/>
    <mergeCell ref="B309:I309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P204"/>
  <sheetViews>
    <sheetView workbookViewId="0"/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203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13312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15.091200000000001</v>
      </c>
      <c r="C7" s="2"/>
      <c r="D7" s="2"/>
      <c r="E7" s="2"/>
      <c r="F7" s="2"/>
    </row>
    <row r="8" spans="1:6" x14ac:dyDescent="0.25">
      <c r="A8" s="3" t="s">
        <v>4</v>
      </c>
      <c r="B8" s="2">
        <v>15.091200000000001</v>
      </c>
      <c r="C8" s="2"/>
      <c r="D8" s="2"/>
      <c r="E8" s="2"/>
      <c r="F8" s="2"/>
    </row>
    <row r="9" spans="1:6" x14ac:dyDescent="0.25">
      <c r="A9" s="3" t="s">
        <v>5</v>
      </c>
      <c r="B9" s="2">
        <v>237599</v>
      </c>
      <c r="C9" s="2"/>
      <c r="D9" s="2"/>
      <c r="E9" s="2"/>
      <c r="F9" s="2"/>
    </row>
    <row r="10" spans="1:6" x14ac:dyDescent="0.25">
      <c r="A10" s="3" t="s">
        <v>6</v>
      </c>
      <c r="B10" s="2">
        <v>237599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-14571.045700000001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-14571.045700000001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29199.069800000001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29154.0913</v>
      </c>
      <c r="C29" s="2"/>
      <c r="D29" s="2"/>
      <c r="E29" s="2"/>
      <c r="F29" s="2"/>
    </row>
    <row r="30" spans="1:6" x14ac:dyDescent="0.25">
      <c r="A30" s="3" t="s">
        <v>26</v>
      </c>
      <c r="B30" s="2">
        <v>29160.0913</v>
      </c>
      <c r="C30" s="2"/>
      <c r="D30" s="2"/>
      <c r="E30" s="2"/>
      <c r="F30" s="2"/>
    </row>
    <row r="31" spans="1:6" x14ac:dyDescent="0.25">
      <c r="A31" s="3" t="s">
        <v>27</v>
      </c>
      <c r="B31" s="2">
        <v>29205.069800000001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29180.002400000001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0.4365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1.4E-3</v>
      </c>
      <c r="C38" s="2"/>
      <c r="D38" s="2"/>
      <c r="E38" s="2"/>
      <c r="F38" s="2"/>
    </row>
    <row r="39" spans="1:6" x14ac:dyDescent="0.25">
      <c r="A39" s="3" t="s">
        <v>33</v>
      </c>
      <c r="B39" s="2">
        <v>8.0000000000000004E-4</v>
      </c>
      <c r="C39" s="2"/>
      <c r="D39" s="2"/>
      <c r="E39" s="2"/>
      <c r="F39" s="2"/>
    </row>
    <row r="40" spans="1:6" x14ac:dyDescent="0.25">
      <c r="A40" s="3" t="s">
        <v>34</v>
      </c>
      <c r="B40" s="2">
        <v>-29131.854299999999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14560.8086</v>
      </c>
      <c r="C41" s="2"/>
      <c r="D41" s="2"/>
      <c r="E41" s="2"/>
      <c r="F41" s="2"/>
    </row>
    <row r="42" spans="1:6" x14ac:dyDescent="0.25">
      <c r="A42" s="3" t="s">
        <v>36</v>
      </c>
      <c r="B42" s="2">
        <v>58263.708599999998</v>
      </c>
      <c r="C42" s="2"/>
      <c r="D42" s="2"/>
      <c r="E42" s="2"/>
      <c r="F42" s="2"/>
    </row>
    <row r="43" spans="1:6" x14ac:dyDescent="0.25">
      <c r="A43" s="3" t="s">
        <v>37</v>
      </c>
      <c r="B43" s="2">
        <v>58395.6656</v>
      </c>
      <c r="C43" s="2"/>
      <c r="D43" s="2"/>
      <c r="E43" s="2"/>
      <c r="F43" s="2"/>
    </row>
    <row r="44" spans="1:6" x14ac:dyDescent="0.25">
      <c r="A44" s="3" t="s">
        <v>38</v>
      </c>
      <c r="B44" s="2">
        <v>58320.687100000003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7501.3471</v>
      </c>
      <c r="C48" s="2">
        <v>0</v>
      </c>
      <c r="D48" s="2">
        <v>0</v>
      </c>
      <c r="E48" s="2">
        <v>0</v>
      </c>
      <c r="F48" s="2">
        <v>7501.3471</v>
      </c>
    </row>
    <row r="49" spans="1:6" x14ac:dyDescent="0.25">
      <c r="A49" s="3" t="s">
        <v>43</v>
      </c>
      <c r="B49" s="2">
        <v>3224.7260000000001</v>
      </c>
      <c r="C49" s="2">
        <v>0</v>
      </c>
      <c r="D49" s="2">
        <v>0</v>
      </c>
      <c r="E49" s="2">
        <v>0</v>
      </c>
      <c r="F49" s="2">
        <v>3224.7260000000001</v>
      </c>
    </row>
    <row r="50" spans="1:6" x14ac:dyDescent="0.25">
      <c r="A50" s="3" t="s">
        <v>44</v>
      </c>
      <c r="B50" s="2">
        <v>1925.9956</v>
      </c>
      <c r="C50" s="2">
        <v>0</v>
      </c>
      <c r="D50" s="2">
        <v>0</v>
      </c>
      <c r="E50" s="2">
        <v>0</v>
      </c>
      <c r="F50" s="2">
        <v>1925.9956</v>
      </c>
    </row>
    <row r="51" spans="1:6" x14ac:dyDescent="0.25">
      <c r="A51" s="3" t="s">
        <v>45</v>
      </c>
      <c r="B51" s="2">
        <v>659.93129999999996</v>
      </c>
      <c r="C51" s="2">
        <v>0</v>
      </c>
      <c r="D51" s="2">
        <v>0</v>
      </c>
      <c r="E51" s="2">
        <v>0</v>
      </c>
      <c r="F51" s="2">
        <v>659.93129999999996</v>
      </c>
    </row>
    <row r="52" spans="1:6" x14ac:dyDescent="0.25">
      <c r="A52" s="3" t="s">
        <v>46</v>
      </c>
      <c r="B52" s="2">
        <v>13312</v>
      </c>
      <c r="C52" s="2">
        <v>0</v>
      </c>
      <c r="D52" s="2">
        <v>0</v>
      </c>
      <c r="E52" s="2">
        <v>0</v>
      </c>
      <c r="F52" s="2">
        <v>13312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4227.0470999999998</v>
      </c>
      <c r="C56" s="2">
        <v>1816.9285</v>
      </c>
      <c r="D56" s="2">
        <v>1085.5559000000001</v>
      </c>
      <c r="E56" s="2">
        <v>371.81569999999999</v>
      </c>
      <c r="F56" s="2">
        <v>7501.3471</v>
      </c>
    </row>
    <row r="57" spans="1:6" x14ac:dyDescent="0.25">
      <c r="A57" s="3" t="s">
        <v>43</v>
      </c>
      <c r="B57" s="2">
        <v>1816.9285</v>
      </c>
      <c r="C57" s="2">
        <v>783.6626</v>
      </c>
      <c r="D57" s="2">
        <v>463.59980000000002</v>
      </c>
      <c r="E57" s="2">
        <v>160.5351</v>
      </c>
      <c r="F57" s="2">
        <v>3224.7260000000001</v>
      </c>
    </row>
    <row r="58" spans="1:6" x14ac:dyDescent="0.25">
      <c r="A58" s="3" t="s">
        <v>44</v>
      </c>
      <c r="B58" s="2">
        <v>1085.5559000000001</v>
      </c>
      <c r="C58" s="2">
        <v>463.59980000000002</v>
      </c>
      <c r="D58" s="2">
        <v>282.1558</v>
      </c>
      <c r="E58" s="2">
        <v>94.684200000000004</v>
      </c>
      <c r="F58" s="2">
        <v>1925.9956</v>
      </c>
    </row>
    <row r="59" spans="1:6" x14ac:dyDescent="0.25">
      <c r="A59" s="3" t="s">
        <v>45</v>
      </c>
      <c r="B59" s="2">
        <v>371.81569999999999</v>
      </c>
      <c r="C59" s="2">
        <v>160.5351</v>
      </c>
      <c r="D59" s="2">
        <v>94.684200000000004</v>
      </c>
      <c r="E59" s="2">
        <v>32.896299999999997</v>
      </c>
      <c r="F59" s="2">
        <v>659.93129999999996</v>
      </c>
    </row>
    <row r="60" spans="1:6" x14ac:dyDescent="0.25">
      <c r="A60" s="3" t="s">
        <v>46</v>
      </c>
      <c r="B60" s="2">
        <v>7501.3471</v>
      </c>
      <c r="C60" s="2">
        <v>3224.7260000000001</v>
      </c>
      <c r="D60" s="2">
        <v>1925.9956</v>
      </c>
      <c r="E60" s="2">
        <v>659.93129999999996</v>
      </c>
      <c r="F60" s="2">
        <v>13312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0.4365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1.4E-3</v>
      </c>
      <c r="C65" s="2"/>
      <c r="D65" s="2"/>
      <c r="E65" s="2"/>
      <c r="F65" s="2"/>
    </row>
    <row r="66" spans="1:6" x14ac:dyDescent="0.25">
      <c r="A66" s="3" t="s">
        <v>33</v>
      </c>
      <c r="B66" s="2">
        <v>8.0000000000000004E-4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237599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13312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629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629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629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627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173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1.1613</v>
      </c>
      <c r="C148" s="2">
        <v>0.1106</v>
      </c>
      <c r="D148" s="2">
        <v>10.5044</v>
      </c>
      <c r="E148" s="2">
        <v>0.37290000000000001</v>
      </c>
      <c r="F148" s="2">
        <v>0.12640000000000001</v>
      </c>
      <c r="G148" s="2">
        <v>2.9496000000000002</v>
      </c>
      <c r="H148" s="2">
        <v>-0.33589999999999998</v>
      </c>
      <c r="I148" s="2">
        <v>0.1802</v>
      </c>
      <c r="J148" s="2">
        <v>-1.8640000000000001</v>
      </c>
      <c r="K148" s="2">
        <v>-1.1982999999999999</v>
      </c>
      <c r="L148" s="2">
        <v>0.22550000000000001</v>
      </c>
      <c r="M148" s="2">
        <v>-5.3143000000000002</v>
      </c>
      <c r="N148" s="2">
        <v>112.65089999999999</v>
      </c>
      <c r="O148" s="4">
        <v>2.8999999999999999E-24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173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2.9999999999999997E-4</v>
      </c>
      <c r="C152" s="2">
        <v>0.1103</v>
      </c>
      <c r="D152" s="2">
        <v>2.8999999999999998E-3</v>
      </c>
      <c r="E152" s="2">
        <v>-7.9600000000000004E-2</v>
      </c>
      <c r="F152" s="2">
        <v>0.1265</v>
      </c>
      <c r="G152" s="2">
        <v>-0.62919999999999998</v>
      </c>
      <c r="H152" s="2">
        <v>0.18140000000000001</v>
      </c>
      <c r="I152" s="2">
        <v>0.1812</v>
      </c>
      <c r="J152" s="2">
        <v>1.0015000000000001</v>
      </c>
      <c r="K152" s="2">
        <v>-0.1022</v>
      </c>
      <c r="L152" s="2">
        <v>0.22639999999999999</v>
      </c>
      <c r="M152" s="2">
        <v>-0.45129999999999998</v>
      </c>
      <c r="N152" s="2">
        <v>1.3208</v>
      </c>
      <c r="O152" s="2">
        <v>0.72</v>
      </c>
      <c r="P152" s="2"/>
    </row>
    <row r="153" spans="1:16" x14ac:dyDescent="0.25">
      <c r="A153" s="3">
        <v>100</v>
      </c>
      <c r="B153" s="2">
        <v>-2.9999999999999997E-4</v>
      </c>
      <c r="C153" s="2">
        <v>0.1103</v>
      </c>
      <c r="D153" s="2">
        <v>-2.8999999999999998E-3</v>
      </c>
      <c r="E153" s="2">
        <v>7.9600000000000004E-2</v>
      </c>
      <c r="F153" s="2">
        <v>0.1265</v>
      </c>
      <c r="G153" s="2">
        <v>0.62919999999999998</v>
      </c>
      <c r="H153" s="2">
        <v>-0.18140000000000001</v>
      </c>
      <c r="I153" s="2">
        <v>0.1812</v>
      </c>
      <c r="J153" s="2">
        <v>-1.0015000000000001</v>
      </c>
      <c r="K153" s="2">
        <v>0.1022</v>
      </c>
      <c r="L153" s="2">
        <v>0.22639999999999999</v>
      </c>
      <c r="M153" s="2">
        <v>0.45129999999999998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37.1539</v>
      </c>
      <c r="E160" s="2">
        <v>1</v>
      </c>
      <c r="F160" s="4">
        <v>1.0999999999999999E-9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41.656700000000001</v>
      </c>
      <c r="E161" s="2">
        <v>1</v>
      </c>
      <c r="F161" s="4">
        <v>1.0999999999999999E-10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61.947400000000002</v>
      </c>
      <c r="E162" s="2">
        <v>1</v>
      </c>
      <c r="F162" s="4">
        <v>3.5000000000000001E-15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8.2827000000000002</v>
      </c>
      <c r="E163" s="2">
        <v>1</v>
      </c>
      <c r="F163" s="2">
        <v>4.0000000000000001E-3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25.171099999999999</v>
      </c>
      <c r="E164" s="2">
        <v>1</v>
      </c>
      <c r="F164" s="4">
        <v>5.2E-7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5.8586999999999998</v>
      </c>
      <c r="E165" s="2">
        <v>1</v>
      </c>
      <c r="F165" s="2">
        <v>1.6E-2</v>
      </c>
    </row>
    <row r="166" spans="1:9" x14ac:dyDescent="0.25">
      <c r="A166" s="3" t="s">
        <v>173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0.37819999999999998</v>
      </c>
      <c r="E167" s="2">
        <v>1</v>
      </c>
      <c r="F167" s="2">
        <v>0.54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0.60450000000000004</v>
      </c>
      <c r="E168" s="2">
        <v>1</v>
      </c>
      <c r="F168" s="2">
        <v>0.44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0.11700000000000001</v>
      </c>
      <c r="E169" s="2">
        <v>1</v>
      </c>
      <c r="F169" s="2">
        <v>0.73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1.1246</v>
      </c>
      <c r="E170" s="2">
        <v>1</v>
      </c>
      <c r="F170" s="2">
        <v>0.28999999999999998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5.1999999999999998E-3</v>
      </c>
      <c r="E171" s="2">
        <v>1</v>
      </c>
      <c r="F171" s="2">
        <v>0.94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0.62509999999999999</v>
      </c>
      <c r="E172" s="2">
        <v>1</v>
      </c>
      <c r="F172" s="2">
        <v>0.43</v>
      </c>
    </row>
    <row r="174" spans="1:9" ht="18.75" x14ac:dyDescent="0.25">
      <c r="A174" s="1" t="s">
        <v>110</v>
      </c>
    </row>
    <row r="176" spans="1:9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0.5635</v>
      </c>
      <c r="C177" s="2">
        <v>2.0500000000000001E-2</v>
      </c>
      <c r="D177" s="2">
        <v>0.2422</v>
      </c>
      <c r="E177" s="2">
        <v>1.7100000000000001E-2</v>
      </c>
      <c r="F177" s="2">
        <v>0.1447</v>
      </c>
      <c r="G177" s="2">
        <v>1.7299999999999999E-2</v>
      </c>
      <c r="H177" s="2">
        <v>4.9599999999999998E-2</v>
      </c>
      <c r="I177" s="2">
        <v>8.8000000000000005E-3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173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0.85970000000000002</v>
      </c>
      <c r="C180" s="2" t="s">
        <v>11</v>
      </c>
      <c r="D180" s="2">
        <v>0.83930000000000005</v>
      </c>
      <c r="E180" s="2" t="s">
        <v>11</v>
      </c>
      <c r="F180" s="2">
        <v>0.89800000000000002</v>
      </c>
      <c r="G180" s="2" t="s">
        <v>11</v>
      </c>
      <c r="H180" s="2">
        <v>0.83309999999999995</v>
      </c>
      <c r="I180" s="2" t="s">
        <v>11</v>
      </c>
    </row>
    <row r="181" spans="1:9" x14ac:dyDescent="0.25">
      <c r="A181" s="3">
        <v>100</v>
      </c>
      <c r="B181" s="2">
        <v>0.14030000000000001</v>
      </c>
      <c r="C181" s="2" t="s">
        <v>11</v>
      </c>
      <c r="D181" s="2">
        <v>0.16070000000000001</v>
      </c>
      <c r="E181" s="2" t="s">
        <v>11</v>
      </c>
      <c r="F181" s="2">
        <v>0.10199999999999999</v>
      </c>
      <c r="G181" s="2" t="s">
        <v>11</v>
      </c>
      <c r="H181" s="2">
        <v>0.16689999999999999</v>
      </c>
      <c r="I181" s="2" t="s">
        <v>11</v>
      </c>
    </row>
    <row r="183" spans="1:9" ht="18.75" x14ac:dyDescent="0.25">
      <c r="A183" s="1" t="s">
        <v>112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0.5635</v>
      </c>
      <c r="C186" s="2">
        <v>0.2422</v>
      </c>
      <c r="D186" s="2">
        <v>0.1447</v>
      </c>
      <c r="E186" s="2">
        <v>4.9599999999999998E-2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173</v>
      </c>
      <c r="B188" s="2"/>
      <c r="C188" s="2"/>
      <c r="D188" s="2"/>
      <c r="E188" s="2"/>
    </row>
    <row r="189" spans="1:9" x14ac:dyDescent="0.25">
      <c r="A189" s="3">
        <v>0</v>
      </c>
      <c r="B189" s="2">
        <v>0.56399999999999995</v>
      </c>
      <c r="C189" s="2">
        <v>0.23669999999999999</v>
      </c>
      <c r="D189" s="2">
        <v>0.15129999999999999</v>
      </c>
      <c r="E189" s="2">
        <v>4.8099999999999997E-2</v>
      </c>
    </row>
    <row r="190" spans="1:9" x14ac:dyDescent="0.25">
      <c r="A190" s="3">
        <v>100</v>
      </c>
      <c r="B190" s="2">
        <v>0.56059999999999999</v>
      </c>
      <c r="C190" s="2">
        <v>0.27610000000000001</v>
      </c>
      <c r="D190" s="2">
        <v>0.1047</v>
      </c>
      <c r="E190" s="2">
        <v>5.8700000000000002E-2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173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>
        <v>0</v>
      </c>
      <c r="B196" s="2">
        <v>0.56399999999999995</v>
      </c>
      <c r="C196" s="2">
        <v>2.2200000000000001E-2</v>
      </c>
      <c r="D196" s="2">
        <v>0.23669999999999999</v>
      </c>
      <c r="E196" s="2">
        <v>1.83E-2</v>
      </c>
      <c r="F196" s="2">
        <v>0.15129999999999999</v>
      </c>
      <c r="G196" s="2">
        <v>1.9099999999999999E-2</v>
      </c>
      <c r="H196" s="2">
        <v>4.8099999999999997E-2</v>
      </c>
      <c r="I196" s="2">
        <v>8.8999999999999999E-3</v>
      </c>
    </row>
    <row r="197" spans="1:9" x14ac:dyDescent="0.25">
      <c r="A197" s="3">
        <v>100</v>
      </c>
      <c r="B197" s="2">
        <v>0.56059999999999999</v>
      </c>
      <c r="C197" s="2">
        <v>5.4100000000000002E-2</v>
      </c>
      <c r="D197" s="2">
        <v>0.27610000000000001</v>
      </c>
      <c r="E197" s="2">
        <v>4.7300000000000002E-2</v>
      </c>
      <c r="F197" s="2">
        <v>0.1047</v>
      </c>
      <c r="G197" s="2">
        <v>4.0399999999999998E-2</v>
      </c>
      <c r="H197" s="2">
        <v>5.8700000000000002E-2</v>
      </c>
      <c r="I197" s="2">
        <v>3.1E-2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0.88839999999999997</v>
      </c>
      <c r="C201" s="2" t="s">
        <v>11</v>
      </c>
      <c r="D201" s="2">
        <v>4.9200000000000001E-2</v>
      </c>
      <c r="E201" s="2" t="s">
        <v>11</v>
      </c>
      <c r="F201" s="2">
        <v>5.8099999999999999E-2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0.1144</v>
      </c>
      <c r="C202" s="2" t="s">
        <v>11</v>
      </c>
      <c r="D202" s="2">
        <v>0.82479999999999998</v>
      </c>
      <c r="E202" s="2" t="s">
        <v>11</v>
      </c>
      <c r="F202" s="2">
        <v>4.9799999999999997E-2</v>
      </c>
      <c r="G202" s="2" t="s">
        <v>11</v>
      </c>
      <c r="H202" s="2">
        <v>1.0999999999999999E-2</v>
      </c>
      <c r="I202" s="2" t="s">
        <v>11</v>
      </c>
    </row>
    <row r="203" spans="1:9" x14ac:dyDescent="0.25">
      <c r="A203" s="3">
        <v>3</v>
      </c>
      <c r="B203" s="2">
        <v>0.22639999999999999</v>
      </c>
      <c r="C203" s="2" t="s">
        <v>11</v>
      </c>
      <c r="D203" s="2">
        <v>8.3299999999999999E-2</v>
      </c>
      <c r="E203" s="2" t="s">
        <v>11</v>
      </c>
      <c r="F203" s="2">
        <v>0.68810000000000004</v>
      </c>
      <c r="G203" s="2" t="s">
        <v>11</v>
      </c>
      <c r="H203" s="2">
        <v>2.2000000000000001E-3</v>
      </c>
      <c r="I203" s="2" t="s">
        <v>11</v>
      </c>
    </row>
    <row r="204" spans="1:9" x14ac:dyDescent="0.25">
      <c r="A204" s="3">
        <v>4</v>
      </c>
      <c r="B204" s="2">
        <v>4.8899999999999999E-2</v>
      </c>
      <c r="C204" s="2" t="s">
        <v>11</v>
      </c>
      <c r="D204" s="2">
        <v>5.3800000000000001E-2</v>
      </c>
      <c r="E204" s="2" t="s">
        <v>11</v>
      </c>
      <c r="F204" s="2">
        <v>6.4000000000000003E-3</v>
      </c>
      <c r="G204" s="2" t="s">
        <v>11</v>
      </c>
      <c r="H204" s="2">
        <v>0.89090000000000003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Z825"/>
  <sheetViews>
    <sheetView zoomScale="55" zoomScaleNormal="55" workbookViewId="0">
      <selection activeCell="AD9" sqref="AD9"/>
    </sheetView>
  </sheetViews>
  <sheetFormatPr defaultRowHeight="15" x14ac:dyDescent="0.25"/>
  <cols>
    <col min="1" max="1" width="15.5703125" bestFit="1" customWidth="1"/>
    <col min="16" max="16" width="15.5703125" bestFit="1" customWidth="1"/>
    <col min="29" max="29" width="18.85546875" bestFit="1" customWidth="1"/>
    <col min="42" max="42" width="16.42578125" bestFit="1" customWidth="1"/>
    <col min="43" max="46" width="9.28515625" customWidth="1"/>
    <col min="55" max="55" width="18.85546875" bestFit="1" customWidth="1"/>
    <col min="58" max="58" width="16.42578125" bestFit="1" customWidth="1"/>
  </cols>
  <sheetData>
    <row r="1" spans="1:78" x14ac:dyDescent="0.25">
      <c r="A1" t="s">
        <v>143</v>
      </c>
      <c r="B1">
        <v>154</v>
      </c>
      <c r="D1" s="12" t="s">
        <v>144</v>
      </c>
      <c r="P1" t="s">
        <v>145</v>
      </c>
      <c r="Q1">
        <v>155</v>
      </c>
      <c r="S1" s="13" t="s">
        <v>146</v>
      </c>
      <c r="AC1" t="s">
        <v>159</v>
      </c>
      <c r="AD1">
        <v>154</v>
      </c>
      <c r="AP1" t="s">
        <v>116</v>
      </c>
      <c r="AQ1">
        <v>156</v>
      </c>
      <c r="BF1" t="s">
        <v>137</v>
      </c>
      <c r="BG1">
        <v>190</v>
      </c>
      <c r="BV1" t="s">
        <v>128</v>
      </c>
      <c r="BW1">
        <v>170</v>
      </c>
    </row>
    <row r="2" spans="1:78" x14ac:dyDescent="0.25">
      <c r="D2" s="12" t="s">
        <v>147</v>
      </c>
    </row>
    <row r="3" spans="1:78" x14ac:dyDescent="0.25">
      <c r="A3" s="6" t="s">
        <v>101</v>
      </c>
      <c r="B3" s="6" t="str">
        <f ca="1">INDIRECT(CONCATENATE("'",$A$1,"'!B")&amp;($B$1-2))</f>
        <v>Cluster1</v>
      </c>
      <c r="C3" s="6" t="str">
        <f ca="1">INDIRECT(CONCATENATE("'",$A$1,"'!G")&amp;($B$1-2))</f>
        <v>z-value</v>
      </c>
      <c r="D3" s="6" t="str">
        <f ca="1">INDIRECT(CONCATENATE("'",$A$1,"'!H")&amp;($B$1-2))</f>
        <v>Cluster3</v>
      </c>
      <c r="E3" s="6" t="str">
        <f ca="1">INDIRECT(CONCATENATE("'",$A$1,"'!K")&amp;($B$1-2))</f>
        <v>Cluster4</v>
      </c>
      <c r="P3" s="6" t="s">
        <v>101</v>
      </c>
      <c r="Q3" s="6" t="str">
        <f ca="1">INDIRECT(CONCATENATE("'",$P$1,"'!B")&amp;($Q$1-2))</f>
        <v>Cluster1</v>
      </c>
      <c r="R3" s="6" t="str">
        <f ca="1">INDIRECT(CONCATENATE("'",$P$1,"'!G")&amp;($Q$1-2))</f>
        <v>z-value</v>
      </c>
      <c r="S3" s="6" t="str">
        <f ca="1">INDIRECT(CONCATENATE("'",$P$1,"'!H")&amp;($Q$1-2))</f>
        <v>Cluster3</v>
      </c>
      <c r="T3" s="6" t="str">
        <f ca="1">INDIRECT(CONCATENATE("'",$P$1,"'!K")&amp;($Q$1-2))</f>
        <v>Cluster4</v>
      </c>
      <c r="AC3" s="6" t="s">
        <v>101</v>
      </c>
      <c r="AD3" s="6" t="str">
        <f ca="1">INDIRECT(CONCATENATE("'",$AC$1,"'!B")&amp;($AD$1-2))</f>
        <v>Cluster1</v>
      </c>
      <c r="AE3" s="6" t="str">
        <f ca="1">INDIRECT(CONCATENATE("'",$AC$1,"'!G")&amp;($AD$1-2))</f>
        <v>z-value</v>
      </c>
      <c r="AF3" s="6" t="str">
        <f ca="1">INDIRECT(CONCATENATE("'",$AC$1,"'!H")&amp;($AD$1-2))</f>
        <v>Cluster3</v>
      </c>
      <c r="AG3" s="6" t="str">
        <f ca="1">INDIRECT(CONCATENATE("'",$AC$1,"'!K")&amp;($AD$1-2))</f>
        <v>Cluster4</v>
      </c>
      <c r="AI3" t="s">
        <v>298</v>
      </c>
      <c r="AJ3" t="s">
        <v>9</v>
      </c>
      <c r="AP3" s="6" t="s">
        <v>101</v>
      </c>
      <c r="AQ3" s="6" t="str">
        <f ca="1">INDIRECT(CONCATENATE("'",$AP$1,"'!B")&amp;($AQ$1-2))</f>
        <v>Cluster1</v>
      </c>
      <c r="AR3" s="6" t="str">
        <f ca="1">INDIRECT(CONCATENATE("'",$AP$1,"'!G")&amp;($AQ$1-2))</f>
        <v>z-value</v>
      </c>
      <c r="AS3" s="6" t="str">
        <f ca="1">INDIRECT(CONCATENATE("'",$AP$1,"'!H")&amp;($AQ$1-2))</f>
        <v>Cluster3</v>
      </c>
      <c r="AT3" s="6" t="str">
        <f ca="1">INDIRECT(CONCATENATE("'",$AP$1,"'!K")&amp;($AQ$1-2))</f>
        <v>Cluster4</v>
      </c>
      <c r="BC3" s="6"/>
      <c r="BF3" s="6" t="s">
        <v>101</v>
      </c>
      <c r="BG3" s="6" t="str">
        <f ca="1">INDIRECT(CONCATENATE("'",$BF$1,"'!B")&amp;($BG$1-2))</f>
        <v>Cluster1</v>
      </c>
      <c r="BH3" s="6" t="str">
        <f ca="1">INDIRECT(CONCATENATE("'",$BF$1,"'!G")&amp;($BG$1-2))</f>
        <v>z-value</v>
      </c>
      <c r="BI3" s="6" t="str">
        <f ca="1">INDIRECT(CONCATENATE("'",$BF$1,"'!H")&amp;($BG$1-2))</f>
        <v>Cluster3</v>
      </c>
      <c r="BJ3" s="6" t="str">
        <f ca="1">INDIRECT(CONCATENATE("'",$BF$1,"'!K")&amp;($BG$1-2))</f>
        <v>Cluster4</v>
      </c>
      <c r="BN3" s="6"/>
      <c r="BO3" s="6"/>
      <c r="BP3" s="6"/>
      <c r="BQ3" s="6"/>
      <c r="BR3" s="6"/>
      <c r="BS3" s="6"/>
      <c r="BV3" t="s">
        <v>101</v>
      </c>
      <c r="BW3" s="6" t="str">
        <f ca="1">INDIRECT(CONCATENATE("'",$BV$1,"'!B")&amp;($BW$1-2))</f>
        <v>Cluster1</v>
      </c>
      <c r="BX3" s="6" t="str">
        <f ca="1">INDIRECT(CONCATENATE("'",$BV$1,"'!G")&amp;($BW$1-2))</f>
        <v>z-value</v>
      </c>
      <c r="BY3" s="6" t="str">
        <f ca="1">INDIRECT(CONCATENATE("'",$BV$1,"'!H")&amp;($BW$1-2))</f>
        <v>Cluster3</v>
      </c>
      <c r="BZ3" s="6" t="str">
        <f ca="1">INDIRECT(CONCATENATE("'",$BV$1,"'!K")&amp;($BW$1-2))</f>
        <v>Cluster4</v>
      </c>
    </row>
    <row r="4" spans="1:78" x14ac:dyDescent="0.25">
      <c r="A4" s="6" t="str">
        <f ca="1">INDIRECT(CONCATENATE("'",$A$1,"'!A")&amp;($B$1))</f>
        <v>Strongly disagree</v>
      </c>
      <c r="B4">
        <f ca="1">INDIRECT(CONCATENATE("'",$A$1,"'!B")&amp;($B$1))</f>
        <v>5.9999999999999995E-4</v>
      </c>
      <c r="C4">
        <f ca="1">INDIRECT(CONCATENATE("'",$A$1,"'!G")&amp;($B$1))</f>
        <v>-1.2509999999999999</v>
      </c>
      <c r="D4">
        <f ca="1">INDIRECT(CONCATENATE("'",$A$1,"'!H")&amp;($B$1))</f>
        <v>-6.88E-2</v>
      </c>
      <c r="E4">
        <f ca="1">INDIRECT(CONCATENATE("'",$A$1,"'!K")&amp;($B$1))</f>
        <v>0.27210000000000001</v>
      </c>
      <c r="F4" t="s">
        <v>117</v>
      </c>
      <c r="P4" s="6" t="str">
        <f ca="1">INDIRECT(CONCATENATE("'",$P$1,"'!A")&amp;($Q$1))</f>
        <v>No obstacle</v>
      </c>
      <c r="Q4">
        <f ca="1">INDIRECT(CONCATENATE("'",$P$1,"'!B")&amp;($Q$1))</f>
        <v>0.31640000000000001</v>
      </c>
      <c r="R4">
        <f ca="1">INDIRECT(CONCATENATE("'",$P$1,"'!G")&amp;($Q$1))</f>
        <v>-2.7564000000000002</v>
      </c>
      <c r="S4">
        <f ca="1">INDIRECT(CONCATENATE("'",$P$1,"'!H")&amp;($Q$1))</f>
        <v>0.2913</v>
      </c>
      <c r="T4">
        <f ca="1">INDIRECT(CONCATENATE("'",$P$1,"'!K")&amp;($Q$1))</f>
        <v>-0.1032</v>
      </c>
      <c r="U4" t="s">
        <v>117</v>
      </c>
      <c r="AC4" s="6" t="str">
        <f ca="1">INDIRECT(CONCATENATE("'",$AC$1,"'!A")&amp;($AD$1))</f>
        <v>Small (5-19)</v>
      </c>
      <c r="AD4">
        <f ca="1">INDIRECT(CONCATENATE("'",$AC$1,"'!B")&amp;($AD$1))</f>
        <v>0.1772</v>
      </c>
      <c r="AE4">
        <f ca="1">INDIRECT(CONCATENATE("'",$AC$1,"'!G")&amp;($AD$1))</f>
        <v>-1.0772999999999999</v>
      </c>
      <c r="AF4">
        <f ca="1">INDIRECT(CONCATENATE("'",$AC$1,"'!H")&amp;($AD$1))</f>
        <v>0.15160000000000001</v>
      </c>
      <c r="AG4">
        <f ca="1">INDIRECT(CONCATENATE("'",$AC$1,"'!K")&amp;($AD$1))</f>
        <v>-0.17280000000000001</v>
      </c>
      <c r="AH4" t="s">
        <v>117</v>
      </c>
      <c r="AI4">
        <f ca="1">INDIRECT(CONCATENATE("'",$AC$1,"'!N")&amp;($AD$1))</f>
        <v>13.044499999999999</v>
      </c>
      <c r="AJ4">
        <f ca="1">INDIRECT(CONCATENATE("'",$AC$1,"'!O")&amp;($AD$1))</f>
        <v>0.16</v>
      </c>
      <c r="AP4" s="6" t="str">
        <f ca="1">INDIRECT(CONCATENATE("'",$AP$1,"'!A")&amp;($AQ$1))</f>
        <v>Argentina</v>
      </c>
      <c r="AQ4">
        <f ca="1">INDIRECT(CONCATENATE("'",$AP$1,"'!B")&amp;($AQ$1))</f>
        <v>9.2100000000000001E-2</v>
      </c>
      <c r="AR4">
        <f ca="1">INDIRECT(CONCATENATE("'",$AP$1,"'!G")&amp;($AQ$1))</f>
        <v>-2.4531999999999998</v>
      </c>
      <c r="AS4">
        <f ca="1">INDIRECT(CONCATENATE("'",$AP$1,"'!H")&amp;($AQ$1))</f>
        <v>0.23400000000000001</v>
      </c>
      <c r="AT4">
        <f ca="1">INDIRECT(CONCATENATE("'",$AP$1,"'!K")&amp;($AQ$1))</f>
        <v>1.61E-2</v>
      </c>
      <c r="AU4" t="s">
        <v>117</v>
      </c>
      <c r="BC4" s="6"/>
      <c r="BF4" s="6" t="str">
        <f>BF1</f>
        <v>ASCd16</v>
      </c>
      <c r="BG4">
        <f ca="1">INDIRECT(CONCATENATE("'",$BF$1,"'!B")&amp;($BG$1))</f>
        <v>7.7999999999999996E-3</v>
      </c>
      <c r="BH4">
        <f ca="1">INDIRECT(CONCATENATE("'",$BF$1,"'!G")&amp;($BG$1))</f>
        <v>0.56200000000000006</v>
      </c>
      <c r="BI4">
        <f ca="1">INDIRECT(CONCATENATE("'",$BF$1,"'!H")&amp;($BG$1))</f>
        <v>-8.9999999999999998E-4</v>
      </c>
      <c r="BJ4">
        <f ca="1">INDIRECT(CONCATENATE("'",$BF$1,"'!K")&amp;($BG$1))</f>
        <v>-8.8000000000000005E-3</v>
      </c>
      <c r="BV4" s="6" t="str">
        <f>BV1</f>
        <v>Age cont</v>
      </c>
      <c r="BW4">
        <f ca="1">INDIRECT(CONCATENATE("'",$BV$1,"'!B")&amp;($BW$1))</f>
        <v>7.0000000000000001E-3</v>
      </c>
      <c r="BX4">
        <f ca="1">INDIRECT(CONCATENATE("'",$BV$1,"'!G")&amp;($BW$1))</f>
        <v>0.75149999999999995</v>
      </c>
      <c r="BY4">
        <f ca="1">INDIRECT(CONCATENATE("'",$BV$1,"'!H")&amp;($BW$1))</f>
        <v>-1.2699999999999999E-2</v>
      </c>
      <c r="BZ4">
        <f ca="1">INDIRECT(CONCATENATE("'",$BV$1,"'!K")&amp;($BW$1))</f>
        <v>2.2000000000000001E-3</v>
      </c>
    </row>
    <row r="5" spans="1:78" x14ac:dyDescent="0.25">
      <c r="A5" s="6"/>
      <c r="B5">
        <f ca="1">INDIRECT(CONCATENATE("'",$A$1,"'!F")&amp;($B$1))</f>
        <v>0.16300000000000001</v>
      </c>
      <c r="C5">
        <f ca="1">INDIRECT(CONCATENATE("'",$A$1,"'!E")&amp;($B$1))</f>
        <v>-0.2039</v>
      </c>
      <c r="D5">
        <f ca="1">INDIRECT(CONCATENATE("'",$A$1,"'!J")&amp;($B$1))</f>
        <v>-0.37490000000000001</v>
      </c>
      <c r="E5">
        <f ca="1">INDIRECT(CONCATENATE("'",$A$1,"'!M")&amp;($B$1))</f>
        <v>1.2544</v>
      </c>
      <c r="F5" t="s">
        <v>122</v>
      </c>
      <c r="P5" s="6"/>
      <c r="Q5">
        <f ca="1">INDIRECT(CONCATENATE("'",$P$1,"'!F")&amp;($Q$1))</f>
        <v>0.183</v>
      </c>
      <c r="R5">
        <f ca="1">INDIRECT(CONCATENATE("'",$P$1,"'!E")&amp;($Q$1))</f>
        <v>-0.50449999999999995</v>
      </c>
      <c r="S5">
        <f ca="1">INDIRECT(CONCATENATE("'",$P$1,"'!J")&amp;($Q$1))</f>
        <v>1.5536000000000001</v>
      </c>
      <c r="T5">
        <f ca="1">INDIRECT(CONCATENATE("'",$P$1,"'!M")&amp;($Q$1))</f>
        <v>-0.34949999999999998</v>
      </c>
      <c r="U5" t="s">
        <v>122</v>
      </c>
      <c r="AC5" s="6"/>
      <c r="AD5">
        <f ca="1">INDIRECT(CONCATENATE("'",$AC$1,"'!F")&amp;($AD$1))</f>
        <v>0.14480000000000001</v>
      </c>
      <c r="AE5">
        <f ca="1">INDIRECT(CONCATENATE("'",$AC$1,"'!E")&amp;($AD$1))</f>
        <v>-0.156</v>
      </c>
      <c r="AF5">
        <f ca="1">INDIRECT(CONCATENATE("'",$AC$1,"'!J")&amp;($AD$1))</f>
        <v>0.8145</v>
      </c>
      <c r="AG5">
        <f ca="1">INDIRECT(CONCATENATE("'",$AC$1,"'!M")&amp;($AD$1))</f>
        <v>-0.82230000000000003</v>
      </c>
      <c r="AH5" t="s">
        <v>122</v>
      </c>
      <c r="AP5" s="6"/>
      <c r="AQ5">
        <f ca="1">INDIRECT(CONCATENATE("'",$AP$1,"'!F")&amp;($AQ$1))</f>
        <v>0.13950000000000001</v>
      </c>
      <c r="AR5">
        <f ca="1">INDIRECT(CONCATENATE("'",$AP$1,"'!E")&amp;($AQ$1))</f>
        <v>-0.3422</v>
      </c>
      <c r="AS5">
        <f ca="1">INDIRECT(CONCATENATE("'",$AP$1,"'!J")&amp;($AQ$1))</f>
        <v>1.2892999999999999</v>
      </c>
      <c r="AT5">
        <f ca="1">INDIRECT(CONCATENATE("'",$AP$1,"'!M")&amp;($AQ$1))</f>
        <v>7.1499999999999994E-2</v>
      </c>
      <c r="AU5" t="s">
        <v>122</v>
      </c>
      <c r="BC5" s="6"/>
      <c r="BF5" s="6"/>
      <c r="BG5">
        <f ca="1">INDIRECT(CONCATENATE("'",$BF$1,"'!F")&amp;($BG$1))</f>
        <v>3.3999999999999998E-3</v>
      </c>
      <c r="BH5">
        <f ca="1">INDIRECT(CONCATENATE("'",$BF$1,"'!E")&amp;($BG$1))</f>
        <v>1.9E-3</v>
      </c>
      <c r="BI5">
        <f ca="1">INDIRECT(CONCATENATE("'",$BF$1,"'!J")&amp;($BG$1))</f>
        <v>-0.14680000000000001</v>
      </c>
      <c r="BJ5">
        <f ca="1">INDIRECT(CONCATENATE("'",$BF$1,"'!M")&amp;($BG$1))</f>
        <v>-1.4842</v>
      </c>
      <c r="BV5" s="6"/>
      <c r="BW5">
        <f ca="1">INDIRECT(CONCATENATE("'",$BV$1,"'!F")&amp;($BW$1))</f>
        <v>4.7000000000000002E-3</v>
      </c>
      <c r="BX5">
        <f ca="1">INDIRECT(CONCATENATE("'",$BV$1,"'!E")&amp;($BW$1))</f>
        <v>3.5000000000000001E-3</v>
      </c>
      <c r="BY5">
        <f ca="1">INDIRECT(CONCATENATE("'",$BV$1,"'!J")&amp;($BW$1))</f>
        <v>-1.8408</v>
      </c>
      <c r="BZ5">
        <f ca="1">INDIRECT(CONCATENATE("'",$BV$1,"'!M")&amp;($BW$1))</f>
        <v>0.2974</v>
      </c>
    </row>
    <row r="6" spans="1:78" x14ac:dyDescent="0.25">
      <c r="A6" s="6" t="str">
        <f ca="1">INDIRECT(CONCATENATE("'",$A$1,"'!A")&amp;($B$1+1))</f>
        <v>Tend to disagree</v>
      </c>
      <c r="B6">
        <f ca="1">INDIRECT(CONCATENATE("'",$A$1,"'!B")&amp;($B$1+1))</f>
        <v>-0.1419</v>
      </c>
      <c r="C6">
        <f ca="1">INDIRECT(CONCATENATE("'",$A$1,"'!G")&amp;($B$1+1))</f>
        <v>-1.4591000000000001</v>
      </c>
      <c r="D6">
        <f ca="1">INDIRECT(CONCATENATE("'",$A$1,"'!H")&amp;($B$1+1))</f>
        <v>-2.3300000000000001E-2</v>
      </c>
      <c r="E6">
        <f ca="1">INDIRECT(CONCATENATE("'",$A$1,"'!K")&amp;($B$1+1))</f>
        <v>0.42620000000000002</v>
      </c>
      <c r="P6" s="6" t="str">
        <f ca="1">INDIRECT(CONCATENATE("'",$P$1,"'!A")&amp;($Q$1+1))</f>
        <v>Minor obstacle</v>
      </c>
      <c r="Q6">
        <f ca="1">INDIRECT(CONCATENATE("'",$P$1,"'!B")&amp;($Q$1+1))</f>
        <v>-0.34179999999999999</v>
      </c>
      <c r="R6">
        <f ca="1">INDIRECT(CONCATENATE("'",$P$1,"'!G")&amp;($Q$1+1))</f>
        <v>2.35</v>
      </c>
      <c r="S6">
        <f ca="1">INDIRECT(CONCATENATE("'",$P$1,"'!H")&amp;($Q$1+1))</f>
        <v>0.14399999999999999</v>
      </c>
      <c r="T6">
        <f ca="1">INDIRECT(CONCATENATE("'",$P$1,"'!K")&amp;($Q$1+1))</f>
        <v>-0.17860000000000001</v>
      </c>
      <c r="AC6" s="6" t="str">
        <f ca="1">INDIRECT(CONCATENATE("'",$AC$1,"'!A")&amp;($AD$1+1))</f>
        <v>Medium (20-99)</v>
      </c>
      <c r="AD6">
        <f ca="1">INDIRECT(CONCATENATE("'",$AC$1,"'!B")&amp;($AD$1+1))</f>
        <v>7.4000000000000003E-3</v>
      </c>
      <c r="AE6">
        <f ca="1">INDIRECT(CONCATENATE("'",$AC$1,"'!G")&amp;($AD$1+1))</f>
        <v>-1.919</v>
      </c>
      <c r="AF6">
        <f ca="1">INDIRECT(CONCATENATE("'",$AC$1,"'!H")&amp;($AD$1+1))</f>
        <v>0.3155</v>
      </c>
      <c r="AG6">
        <f ca="1">INDIRECT(CONCATENATE("'",$AC$1,"'!K")&amp;($AD$1+1))</f>
        <v>-1.14E-2</v>
      </c>
      <c r="AP6" s="6" t="str">
        <f ca="1">INDIRECT(CONCATENATE("'",$AP$1,"'!A")&amp;($AQ$1+1))</f>
        <v>Bolivia</v>
      </c>
      <c r="AQ6">
        <f ca="1">INDIRECT(CONCATENATE("'",$AP$1,"'!B")&amp;($AQ$1+1))</f>
        <v>-0.4017</v>
      </c>
      <c r="AR6">
        <f ca="1">INDIRECT(CONCATENATE("'",$AP$1,"'!G")&amp;($AQ$1+1))</f>
        <v>0.4289</v>
      </c>
      <c r="AS6">
        <f ca="1">INDIRECT(CONCATENATE("'",$AP$1,"'!H")&amp;($AQ$1+1))</f>
        <v>-0.4279</v>
      </c>
      <c r="AT6">
        <f ca="1">INDIRECT(CONCATENATE("'",$AP$1,"'!K")&amp;($AQ$1+1))</f>
        <v>0.74250000000000005</v>
      </c>
      <c r="BC6" s="6"/>
      <c r="BF6" s="6"/>
    </row>
    <row r="7" spans="1:78" x14ac:dyDescent="0.25">
      <c r="A7" s="6"/>
      <c r="B7">
        <f ca="1">INDIRECT(CONCATENATE("'",$A$1,"'!F")&amp;($B$1+1))</f>
        <v>0.1789</v>
      </c>
      <c r="C7">
        <f ca="1">INDIRECT(CONCATENATE("'",$A$1,"'!E")&amp;($B$1+1))</f>
        <v>-0.26100000000000001</v>
      </c>
      <c r="D7">
        <f ca="1">INDIRECT(CONCATENATE("'",$A$1,"'!J")&amp;($B$1+1))</f>
        <v>-0.11940000000000001</v>
      </c>
      <c r="E7">
        <f ca="1">INDIRECT(CONCATENATE("'",$A$1,"'!M")&amp;($B$1+1))</f>
        <v>1.8601000000000001</v>
      </c>
      <c r="P7" s="6"/>
      <c r="Q7">
        <f ca="1">INDIRECT(CONCATENATE("'",$P$1,"'!F")&amp;($Q$1+1))</f>
        <v>0.16020000000000001</v>
      </c>
      <c r="R7">
        <f ca="1">INDIRECT(CONCATENATE("'",$P$1,"'!E")&amp;($Q$1+1))</f>
        <v>0.37640000000000001</v>
      </c>
      <c r="S7">
        <f ca="1">INDIRECT(CONCATENATE("'",$P$1,"'!J")&amp;($Q$1+1))</f>
        <v>0.59340000000000004</v>
      </c>
      <c r="T7">
        <f ca="1">INDIRECT(CONCATENATE("'",$P$1,"'!M")&amp;($Q$1+1))</f>
        <v>-0.65790000000000004</v>
      </c>
      <c r="AC7" s="6"/>
      <c r="AD7">
        <f ca="1">INDIRECT(CONCATENATE("'",$AC$1,"'!F")&amp;($AD$1+1))</f>
        <v>0.1623</v>
      </c>
      <c r="AE7">
        <f ca="1">INDIRECT(CONCATENATE("'",$AC$1,"'!E")&amp;($AD$1+1))</f>
        <v>-0.3115</v>
      </c>
      <c r="AF7">
        <f ca="1">INDIRECT(CONCATENATE("'",$AC$1,"'!J")&amp;($AD$1+1))</f>
        <v>1.5604</v>
      </c>
      <c r="AG7">
        <f ca="1">INDIRECT(CONCATENATE("'",$AC$1,"'!M")&amp;($AD$1+1))</f>
        <v>-4.8099999999999997E-2</v>
      </c>
      <c r="AP7" s="6"/>
      <c r="AQ7">
        <f ca="1">INDIRECT(CONCATENATE("'",$AP$1,"'!F")&amp;($AQ$1+1))</f>
        <v>0.2029</v>
      </c>
      <c r="AR7">
        <f ca="1">INDIRECT(CONCATENATE("'",$AP$1,"'!E")&amp;($AQ$1+1))</f>
        <v>8.6999999999999994E-2</v>
      </c>
      <c r="AS7">
        <f ca="1">INDIRECT(CONCATENATE("'",$AP$1,"'!J")&amp;($AQ$1+1))</f>
        <v>-1.3754</v>
      </c>
      <c r="AT7">
        <f ca="1">INDIRECT(CONCATENATE("'",$AP$1,"'!M")&amp;($AQ$1+1))</f>
        <v>2.2688000000000001</v>
      </c>
      <c r="BC7" s="6"/>
      <c r="BF7" s="6"/>
    </row>
    <row r="8" spans="1:78" x14ac:dyDescent="0.25">
      <c r="A8" s="6" t="str">
        <f ca="1">INDIRECT(CONCATENATE("'",$A$1,"'!A")&amp;($B$1+2))</f>
        <v>Tend to agree</v>
      </c>
      <c r="B8">
        <f ca="1">INDIRECT(CONCATENATE("'",$A$1,"'!B")&amp;($B$1+2))</f>
        <v>-6.7100000000000007E-2</v>
      </c>
      <c r="C8">
        <f ca="1">INDIRECT(CONCATENATE("'",$A$1,"'!G")&amp;($B$1+2))</f>
        <v>1.3573999999999999</v>
      </c>
      <c r="D8">
        <f ca="1">INDIRECT(CONCATENATE("'",$A$1,"'!H")&amp;($B$1+2))</f>
        <v>0.36380000000000001</v>
      </c>
      <c r="E8">
        <f ca="1">INDIRECT(CONCATENATE("'",$A$1,"'!K")&amp;($B$1+2))</f>
        <v>-0.58919999999999995</v>
      </c>
      <c r="P8" s="6" t="str">
        <f ca="1">INDIRECT(CONCATENATE("'",$P$1,"'!A")&amp;($Q$1+2))</f>
        <v>Moderate obstacle</v>
      </c>
      <c r="Q8">
        <f ca="1">INDIRECT(CONCATENATE("'",$P$1,"'!B")&amp;($Q$1+2))</f>
        <v>7.9000000000000001E-2</v>
      </c>
      <c r="R8">
        <f ca="1">INDIRECT(CONCATENATE("'",$P$1,"'!G")&amp;($Q$1+2))</f>
        <v>3.7646000000000002</v>
      </c>
      <c r="S8">
        <f ca="1">INDIRECT(CONCATENATE("'",$P$1,"'!H")&amp;($Q$1+2))</f>
        <v>-0.20300000000000001</v>
      </c>
      <c r="T8">
        <f ca="1">INDIRECT(CONCATENATE("'",$P$1,"'!K")&amp;($Q$1+2))</f>
        <v>-0.498</v>
      </c>
      <c r="AC8" s="6" t="str">
        <f ca="1">INDIRECT(CONCATENATE("'",$AC$1,"'!A")&amp;($AD$1+2))</f>
        <v>Large (100-399)</v>
      </c>
      <c r="AD8">
        <f ca="1">INDIRECT(CONCATENATE("'",$AC$1,"'!B")&amp;($AD$1+2))</f>
        <v>0.2442</v>
      </c>
      <c r="AE8">
        <f ca="1">INDIRECT(CONCATENATE("'",$AC$1,"'!G")&amp;($AD$1+2))</f>
        <v>1.4432</v>
      </c>
      <c r="AF8">
        <f ca="1">INDIRECT(CONCATENATE("'",$AC$1,"'!H")&amp;($AD$1+2))</f>
        <v>-7.4999999999999997E-2</v>
      </c>
      <c r="AG8">
        <f ca="1">INDIRECT(CONCATENATE("'",$AC$1,"'!K")&amp;($AD$1+2))</f>
        <v>-0.4491</v>
      </c>
      <c r="AP8" s="6" t="str">
        <f ca="1">INDIRECT(CONCATENATE("'",$AP$1,"'!A")&amp;($AQ$1+2))</f>
        <v>Ecuador</v>
      </c>
      <c r="AQ8">
        <f ca="1">INDIRECT(CONCATENATE("'",$AP$1,"'!B")&amp;($AQ$1+2))</f>
        <v>-0.19109999999999999</v>
      </c>
      <c r="AR8">
        <f ca="1">INDIRECT(CONCATENATE("'",$AP$1,"'!G")&amp;($AQ$1+2))</f>
        <v>1.488</v>
      </c>
      <c r="AS8">
        <f ca="1">INDIRECT(CONCATENATE("'",$AP$1,"'!H")&amp;($AQ$1+2))</f>
        <v>0.64180000000000004</v>
      </c>
      <c r="AT8">
        <f ca="1">INDIRECT(CONCATENATE("'",$AP$1,"'!K")&amp;($AQ$1+2))</f>
        <v>-0.6966</v>
      </c>
      <c r="BC8" s="6"/>
    </row>
    <row r="9" spans="1:78" x14ac:dyDescent="0.25">
      <c r="A9" s="6"/>
      <c r="B9">
        <f ca="1">INDIRECT(CONCATENATE("'",$A$1,"'!F")&amp;($B$1+2))</f>
        <v>0.2155</v>
      </c>
      <c r="C9">
        <f ca="1">INDIRECT(CONCATENATE("'",$A$1,"'!E")&amp;($B$1+2))</f>
        <v>0.29249999999999998</v>
      </c>
      <c r="D9">
        <f ca="1">INDIRECT(CONCATENATE("'",$A$1,"'!J")&amp;($B$1+2))</f>
        <v>1.4027000000000001</v>
      </c>
      <c r="E9">
        <f ca="1">INDIRECT(CONCATENATE("'",$A$1,"'!M")&amp;($B$1+2))</f>
        <v>-2.0278</v>
      </c>
      <c r="P9" s="6"/>
      <c r="Q9">
        <f ca="1">INDIRECT(CONCATENATE("'",$P$1,"'!F")&amp;($Q$1+2))</f>
        <v>0.16520000000000001</v>
      </c>
      <c r="R9">
        <f ca="1">INDIRECT(CONCATENATE("'",$P$1,"'!E")&amp;($Q$1+2))</f>
        <v>0.62190000000000001</v>
      </c>
      <c r="S9">
        <f ca="1">INDIRECT(CONCATENATE("'",$P$1,"'!J")&amp;($Q$1+2))</f>
        <v>-0.7802</v>
      </c>
      <c r="T9">
        <f ca="1">INDIRECT(CONCATENATE("'",$P$1,"'!M")&amp;($Q$1+2))</f>
        <v>-2.0129999999999999</v>
      </c>
      <c r="AC9" s="6"/>
      <c r="AD9">
        <f ca="1">INDIRECT(CONCATENATE("'",$AC$1,"'!F")&amp;($AD$1+2))</f>
        <v>0.19389999999999999</v>
      </c>
      <c r="AE9">
        <f ca="1">INDIRECT(CONCATENATE("'",$AC$1,"'!E")&amp;($AD$1+2))</f>
        <v>0.27989999999999998</v>
      </c>
      <c r="AF9">
        <f ca="1">INDIRECT(CONCATENATE("'",$AC$1,"'!J")&amp;($AD$1+2))</f>
        <v>-0.22570000000000001</v>
      </c>
      <c r="AG9">
        <f ca="1">INDIRECT(CONCATENATE("'",$AC$1,"'!M")&amp;($AD$1+2))</f>
        <v>-1.6468</v>
      </c>
      <c r="AP9" s="6"/>
      <c r="AQ9">
        <f ca="1">INDIRECT(CONCATENATE("'",$AP$1,"'!F")&amp;($AQ$1+2))</f>
        <v>0.1653</v>
      </c>
      <c r="AR9">
        <f ca="1">INDIRECT(CONCATENATE("'",$AP$1,"'!E")&amp;($AQ$1+2))</f>
        <v>0.24590000000000001</v>
      </c>
      <c r="AS9">
        <f ca="1">INDIRECT(CONCATENATE("'",$AP$1,"'!J")&amp;($AQ$1+2))</f>
        <v>2.9502999999999999</v>
      </c>
      <c r="AT9">
        <f ca="1">INDIRECT(CONCATENATE("'",$AP$1,"'!M")&amp;($AQ$1+2))</f>
        <v>-2.3267000000000002</v>
      </c>
      <c r="BC9" s="6"/>
      <c r="BF9" s="6" t="s">
        <v>119</v>
      </c>
      <c r="BG9" s="6" t="str">
        <f ca="1">INDIRECT(CONCATENATE("'",$BF$1,"'!B")&amp;($BG$1-2))</f>
        <v>Cluster1</v>
      </c>
      <c r="BH9" s="6" t="s">
        <v>165</v>
      </c>
      <c r="BI9" s="6" t="str">
        <f ca="1">INDIRECT(CONCATENATE("'",$BF$1,"'!G")&amp;($BG$1-2))</f>
        <v>z-value</v>
      </c>
      <c r="BJ9" s="6" t="s">
        <v>165</v>
      </c>
      <c r="BK9" s="6" t="str">
        <f ca="1">INDIRECT(CONCATENATE("'",$BF$1,"'!H")&amp;($BG$1-2))</f>
        <v>Cluster3</v>
      </c>
      <c r="BL9" s="6" t="s">
        <v>165</v>
      </c>
      <c r="BM9" s="6" t="str">
        <f ca="1">INDIRECT(CONCATENATE("'",$BF$1,"'!K")&amp;($BG$1-2))</f>
        <v>Cluster4</v>
      </c>
      <c r="BN9" s="6" t="s">
        <v>165</v>
      </c>
      <c r="BO9" s="6"/>
      <c r="BP9" s="6"/>
      <c r="BQ9" s="6"/>
      <c r="BR9" s="6"/>
      <c r="BS9" s="6"/>
      <c r="BV9" s="6" t="s">
        <v>119</v>
      </c>
      <c r="BW9" s="6" t="str">
        <f ca="1">INDIRECT(CONCATENATE("'",$BF$1,"'!B")&amp;($BG$1-2))</f>
        <v>Cluster1</v>
      </c>
      <c r="BX9" s="6" t="str">
        <f ca="1">INDIRECT(CONCATENATE("'",$BF$1,"'!G")&amp;($BG$1-2))</f>
        <v>z-value</v>
      </c>
      <c r="BY9" s="6" t="str">
        <f ca="1">INDIRECT(CONCATENATE("'",$BF$1,"'!H")&amp;($BG$1-2))</f>
        <v>Cluster3</v>
      </c>
      <c r="BZ9" s="6" t="str">
        <f ca="1">INDIRECT(CONCATENATE("'",$BF$1,"'!K")&amp;($BG$1-2))</f>
        <v>Cluster4</v>
      </c>
    </row>
    <row r="10" spans="1:78" x14ac:dyDescent="0.25">
      <c r="A10" s="6" t="str">
        <f ca="1">INDIRECT(CONCATENATE("'",$A$1,"'!A")&amp;($B$1+3))</f>
        <v>Strongly agree</v>
      </c>
      <c r="B10">
        <f ca="1">INDIRECT(CONCATENATE("'",$A$1,"'!B")&amp;($B$1+3))</f>
        <v>0.2084</v>
      </c>
      <c r="C10">
        <f ca="1">INDIRECT(CONCATENATE("'",$A$1,"'!G")&amp;($B$1+3))</f>
        <v>0.47449999999999998</v>
      </c>
      <c r="D10">
        <f ca="1">INDIRECT(CONCATENATE("'",$A$1,"'!H")&amp;($B$1+3))</f>
        <v>-0.2717</v>
      </c>
      <c r="E10">
        <f ca="1">INDIRECT(CONCATENATE("'",$A$1,"'!K")&amp;($B$1+3))</f>
        <v>-0.1091</v>
      </c>
      <c r="P10" s="6" t="str">
        <f ca="1">INDIRECT(CONCATENATE("'",$P$1,"'!A")&amp;($Q$1+3))</f>
        <v>Major obstacle</v>
      </c>
      <c r="Q10">
        <f ca="1">INDIRECT(CONCATENATE("'",$P$1,"'!B")&amp;($Q$1+3))</f>
        <v>7.8200000000000006E-2</v>
      </c>
      <c r="R10">
        <f ca="1">INDIRECT(CONCATENATE("'",$P$1,"'!G")&amp;($Q$1+3))</f>
        <v>-0.5706</v>
      </c>
      <c r="S10">
        <f ca="1">INDIRECT(CONCATENATE("'",$P$1,"'!H")&amp;($Q$1+3))</f>
        <v>-9.11E-2</v>
      </c>
      <c r="T10">
        <f ca="1">INDIRECT(CONCATENATE("'",$P$1,"'!K")&amp;($Q$1+3))</f>
        <v>0.11559999999999999</v>
      </c>
      <c r="AC10" s="6" t="str">
        <f ca="1">INDIRECT(CONCATENATE("'",$AC$1,"'!A")&amp;($AD$1+3))</f>
        <v>Very large (400+)</v>
      </c>
      <c r="AD10">
        <f ca="1">INDIRECT(CONCATENATE("'",$AC$1,"'!B")&amp;($AD$1+3))</f>
        <v>-0.42880000000000001</v>
      </c>
      <c r="AE10">
        <f ca="1">INDIRECT(CONCATENATE("'",$AC$1,"'!G")&amp;($AD$1+3))</f>
        <v>0.63339999999999996</v>
      </c>
      <c r="AF10">
        <f ca="1">INDIRECT(CONCATENATE("'",$AC$1,"'!H")&amp;($AD$1+3))</f>
        <v>-0.3921</v>
      </c>
      <c r="AG10">
        <f ca="1">INDIRECT(CONCATENATE("'",$AC$1,"'!K")&amp;($AD$1+3))</f>
        <v>0.63329999999999997</v>
      </c>
      <c r="AP10" s="6" t="str">
        <f ca="1">INDIRECT(CONCATENATE("'",$AP$1,"'!A")&amp;($AQ$1+3))</f>
        <v>Paraguay</v>
      </c>
      <c r="AQ10">
        <f ca="1">INDIRECT(CONCATENATE("'",$AP$1,"'!B")&amp;($AQ$1+3))</f>
        <v>-0.37090000000000001</v>
      </c>
      <c r="AR10">
        <f ca="1">INDIRECT(CONCATENATE("'",$AP$1,"'!G")&amp;($AQ$1+3))</f>
        <v>-2.8730000000000002</v>
      </c>
      <c r="AS10">
        <f ca="1">INDIRECT(CONCATENATE("'",$AP$1,"'!H")&amp;($AQ$1+3))</f>
        <v>0.43159999999999998</v>
      </c>
      <c r="AT10">
        <f ca="1">INDIRECT(CONCATENATE("'",$AP$1,"'!K")&amp;($AQ$1+3))</f>
        <v>0.35489999999999999</v>
      </c>
      <c r="BC10" s="6"/>
      <c r="BF10" s="6">
        <f>ASCd16!A238</f>
        <v>0</v>
      </c>
      <c r="BG10">
        <f>ASCd16!B238</f>
        <v>0.38040000000000002</v>
      </c>
      <c r="BH10">
        <f>1.96*ASCd16!C238</f>
        <v>0.20383999999999999</v>
      </c>
      <c r="BI10">
        <f>ASCd16!F238</f>
        <v>0.2036</v>
      </c>
      <c r="BJ10">
        <f>1.96*ASCd16!G238</f>
        <v>0.21873600000000001</v>
      </c>
      <c r="BK10">
        <f>ASCd16!D238</f>
        <v>0.27679999999999999</v>
      </c>
      <c r="BL10">
        <f>1.96*ASCd16!E238</f>
        <v>0.138572</v>
      </c>
      <c r="BM10">
        <f>ASCd16!H238</f>
        <v>0.13919999999999999</v>
      </c>
      <c r="BN10">
        <f>1.96*ASCd16!I238</f>
        <v>0.16307199999999999</v>
      </c>
      <c r="BV10" s="6">
        <f>'Age cont'!A220</f>
        <v>1</v>
      </c>
      <c r="BW10">
        <f>'Age cont'!B220</f>
        <v>0.51259999999999994</v>
      </c>
      <c r="BX10">
        <f>'Age cont'!F220</f>
        <v>0.1991</v>
      </c>
      <c r="BY10">
        <f>'Age cont'!D220</f>
        <v>0.2384</v>
      </c>
      <c r="BZ10">
        <f>'Age cont'!H220</f>
        <v>4.99E-2</v>
      </c>
    </row>
    <row r="11" spans="1:78" x14ac:dyDescent="0.25">
      <c r="A11" s="6"/>
      <c r="B11">
        <f ca="1">INDIRECT(CONCATENATE("'",$A$1,"'!F")&amp;($B$1+3))</f>
        <v>0.36330000000000001</v>
      </c>
      <c r="C11">
        <f ca="1">INDIRECT(CONCATENATE("'",$A$1,"'!E")&amp;($B$1+3))</f>
        <v>0.1724</v>
      </c>
      <c r="D11">
        <f ca="1">INDIRECT(CONCATENATE("'",$A$1,"'!J")&amp;($B$1+3))</f>
        <v>-0.84119999999999995</v>
      </c>
      <c r="E11">
        <f ca="1">INDIRECT(CONCATENATE("'",$A$1,"'!M")&amp;($B$1+3))</f>
        <v>-0.28589999999999999</v>
      </c>
      <c r="P11" s="6"/>
      <c r="Q11">
        <f ca="1">INDIRECT(CONCATENATE("'",$P$1,"'!F")&amp;($Q$1+3))</f>
        <v>0.1799</v>
      </c>
      <c r="R11">
        <f ca="1">INDIRECT(CONCATENATE("'",$P$1,"'!E")&amp;($Q$1+3))</f>
        <v>-0.1027</v>
      </c>
      <c r="S11">
        <f ca="1">INDIRECT(CONCATENATE("'",$P$1,"'!J")&amp;($Q$1+3))</f>
        <v>-0.37130000000000002</v>
      </c>
      <c r="T11">
        <f ca="1">INDIRECT(CONCATENATE("'",$P$1,"'!M")&amp;($Q$1+3))</f>
        <v>0.41880000000000001</v>
      </c>
      <c r="AC11" s="6"/>
      <c r="AD11">
        <f ca="1">INDIRECT(CONCATENATE("'",$AC$1,"'!F")&amp;($AD$1+3))</f>
        <v>0.29620000000000002</v>
      </c>
      <c r="AE11">
        <f ca="1">INDIRECT(CONCATENATE("'",$AC$1,"'!E")&amp;($AD$1+3))</f>
        <v>0.18759999999999999</v>
      </c>
      <c r="AF11">
        <f ca="1">INDIRECT(CONCATENATE("'",$AC$1,"'!J")&amp;($AD$1+3))</f>
        <v>-1.2836000000000001</v>
      </c>
      <c r="AG11">
        <f ca="1">INDIRECT(CONCATENATE("'",$AC$1,"'!M")&amp;($AD$1+3))</f>
        <v>1.7803</v>
      </c>
      <c r="AP11" s="6"/>
      <c r="AQ11">
        <f ca="1">INDIRECT(CONCATENATE("'",$AP$1,"'!F")&amp;($AQ$1+3))</f>
        <v>0.1447</v>
      </c>
      <c r="AR11">
        <f ca="1">INDIRECT(CONCATENATE("'",$AP$1,"'!E")&amp;($AQ$1+3))</f>
        <v>-0.41560000000000002</v>
      </c>
      <c r="AS11">
        <f ca="1">INDIRECT(CONCATENATE("'",$AP$1,"'!J")&amp;($AQ$1+3))</f>
        <v>2.4416000000000002</v>
      </c>
      <c r="AT11">
        <f ca="1">INDIRECT(CONCATENATE("'",$AP$1,"'!M")&amp;($AQ$1+3))</f>
        <v>1.4849000000000001</v>
      </c>
      <c r="BF11" s="6">
        <f>ASCd16!A239</f>
        <v>1</v>
      </c>
      <c r="BG11">
        <f>ASCd16!B239</f>
        <v>0.3826</v>
      </c>
      <c r="BH11">
        <f>1.96*ASCd16!C239</f>
        <v>0.20187999999999998</v>
      </c>
      <c r="BI11">
        <f>ASCd16!F239</f>
        <v>0.20300000000000001</v>
      </c>
      <c r="BJ11">
        <f>1.96*ASCd16!G239</f>
        <v>0.21579600000000002</v>
      </c>
      <c r="BK11">
        <f>ASCd16!D239</f>
        <v>0.27679999999999999</v>
      </c>
      <c r="BL11">
        <f>1.96*ASCd16!E239</f>
        <v>0.13700400000000001</v>
      </c>
      <c r="BM11">
        <f>ASCd16!H239</f>
        <v>0.13769999999999999</v>
      </c>
      <c r="BN11">
        <f>1.96*ASCd16!I239</f>
        <v>0.15993599999999999</v>
      </c>
      <c r="BV11" s="6">
        <f>'Age cont'!A221</f>
        <v>2</v>
      </c>
      <c r="BW11">
        <f>'Age cont'!B221</f>
        <v>0.5151</v>
      </c>
      <c r="BX11">
        <f>'Age cont'!F221</f>
        <v>0.19620000000000001</v>
      </c>
      <c r="BY11">
        <f>'Age cont'!D221</f>
        <v>0.2387</v>
      </c>
      <c r="BZ11">
        <f>'Age cont'!H221</f>
        <v>4.99E-2</v>
      </c>
    </row>
    <row r="12" spans="1:78" x14ac:dyDescent="0.25">
      <c r="A12" s="6"/>
      <c r="P12" s="6" t="str">
        <f ca="1">INDIRECT(CONCATENATE("'",$P$1,"'!A")&amp;($Q$1+4))</f>
        <v>Very severe obstacle</v>
      </c>
      <c r="Q12">
        <f ca="1">INDIRECT(CONCATENATE("'",$P$1,"'!B")&amp;($Q$1+4))</f>
        <v>-0.1318</v>
      </c>
      <c r="R12">
        <f ca="1">INDIRECT(CONCATENATE("'",$P$1,"'!G")&amp;($Q$1+4))</f>
        <v>-1.8583000000000001</v>
      </c>
      <c r="S12">
        <f ca="1">INDIRECT(CONCATENATE("'",$P$1,"'!H")&amp;($Q$1+4))</f>
        <v>-0.14119999999999999</v>
      </c>
      <c r="T12">
        <f ca="1">INDIRECT(CONCATENATE("'",$P$1,"'!K")&amp;($Q$1+4))</f>
        <v>0.66420000000000001</v>
      </c>
      <c r="AP12" s="6" t="str">
        <f ca="1">INDIRECT(CONCATENATE("'",$AP$1,"'!A")&amp;($AQ$1+4))</f>
        <v>Peru</v>
      </c>
      <c r="AQ12">
        <f ca="1">INDIRECT(CONCATENATE("'",$AP$1,"'!B")&amp;($AQ$1+4))</f>
        <v>0.36470000000000002</v>
      </c>
      <c r="AR12">
        <f ca="1">INDIRECT(CONCATENATE("'",$AP$1,"'!G")&amp;($AQ$1+4))</f>
        <v>1.7684</v>
      </c>
      <c r="AS12">
        <f ca="1">INDIRECT(CONCATENATE("'",$AP$1,"'!H")&amp;($AQ$1+4))</f>
        <v>-0.38479999999999998</v>
      </c>
      <c r="AT12">
        <f ca="1">INDIRECT(CONCATENATE("'",$AP$1,"'!K")&amp;($AQ$1+4))</f>
        <v>-0.30599999999999999</v>
      </c>
      <c r="BC12" s="6"/>
      <c r="BF12" s="6">
        <f>ASCd16!A240</f>
        <v>2</v>
      </c>
      <c r="BG12">
        <f>ASCd16!B240</f>
        <v>0.38469999999999999</v>
      </c>
      <c r="BH12">
        <f>1.96*ASCd16!C240</f>
        <v>0.20011599999999999</v>
      </c>
      <c r="BI12">
        <f>ASCd16!F240</f>
        <v>0.2024</v>
      </c>
      <c r="BJ12">
        <f>1.96*ASCd16!G240</f>
        <v>0.21305200000000002</v>
      </c>
      <c r="BK12">
        <f>ASCd16!D240</f>
        <v>0.2767</v>
      </c>
      <c r="BL12">
        <f>1.96*ASCd16!E240</f>
        <v>0.13524</v>
      </c>
      <c r="BM12">
        <f>ASCd16!H240</f>
        <v>0.13619999999999999</v>
      </c>
      <c r="BN12">
        <f>1.96*ASCd16!I240</f>
        <v>0.15660399999999999</v>
      </c>
      <c r="BV12" s="6">
        <f>'Age cont'!A222</f>
        <v>3</v>
      </c>
      <c r="BW12">
        <f>'Age cont'!B222</f>
        <v>0.51770000000000005</v>
      </c>
      <c r="BX12">
        <f>'Age cont'!F222</f>
        <v>0.1933</v>
      </c>
      <c r="BY12">
        <f>'Age cont'!D222</f>
        <v>0.23910000000000001</v>
      </c>
      <c r="BZ12">
        <f>'Age cont'!H222</f>
        <v>4.99E-2</v>
      </c>
    </row>
    <row r="13" spans="1:78" x14ac:dyDescent="0.25">
      <c r="A13" t="s">
        <v>120</v>
      </c>
      <c r="B13">
        <v>204</v>
      </c>
      <c r="P13" s="6"/>
      <c r="Q13">
        <f ca="1">INDIRECT(CONCATENATE("'",$P$1,"'!F")&amp;($Q$1+4))</f>
        <v>0.21049999999999999</v>
      </c>
      <c r="R13">
        <f ca="1">INDIRECT(CONCATENATE("'",$P$1,"'!E")&amp;($Q$1+4))</f>
        <v>-0.39119999999999999</v>
      </c>
      <c r="S13">
        <f ca="1">INDIRECT(CONCATENATE("'",$P$1,"'!J")&amp;($Q$1+4))</f>
        <v>-0.49840000000000001</v>
      </c>
      <c r="T13">
        <f ca="1">INDIRECT(CONCATENATE("'",$P$1,"'!M")&amp;($Q$1+4))</f>
        <v>2.5019999999999998</v>
      </c>
      <c r="AC13" t="s">
        <v>120</v>
      </c>
      <c r="AD13">
        <v>204</v>
      </c>
      <c r="AP13" s="6"/>
      <c r="AQ13">
        <f ca="1">INDIRECT(CONCATENATE("'",$AP$1,"'!F")&amp;($AQ$1+4))</f>
        <v>0.18440000000000001</v>
      </c>
      <c r="AR13">
        <f ca="1">INDIRECT(CONCATENATE("'",$AP$1,"'!E")&amp;($AQ$1+4))</f>
        <v>0.3261</v>
      </c>
      <c r="AS13">
        <f ca="1">INDIRECT(CONCATENATE("'",$AP$1,"'!J")&amp;($AQ$1+4))</f>
        <v>-1.3354999999999999</v>
      </c>
      <c r="AT13">
        <f ca="1">INDIRECT(CONCATENATE("'",$AP$1,"'!M")&amp;($AQ$1+4))</f>
        <v>-0.74409999999999998</v>
      </c>
      <c r="BC13" s="6"/>
      <c r="BF13" s="6">
        <f>ASCd16!A241</f>
        <v>3</v>
      </c>
      <c r="BG13">
        <f>ASCd16!B241</f>
        <v>0.38690000000000002</v>
      </c>
      <c r="BH13">
        <f>1.96*ASCd16!C241</f>
        <v>0.198156</v>
      </c>
      <c r="BI13">
        <f>ASCd16!F241</f>
        <v>0.20180000000000001</v>
      </c>
      <c r="BJ13">
        <f>1.96*ASCd16!G241</f>
        <v>0.21011199999999999</v>
      </c>
      <c r="BK13">
        <f>ASCd16!D241</f>
        <v>0.27660000000000001</v>
      </c>
      <c r="BL13">
        <f>1.96*ASCd16!E241</f>
        <v>0.13367199999999999</v>
      </c>
      <c r="BM13">
        <f>ASCd16!H241</f>
        <v>0.13469999999999999</v>
      </c>
      <c r="BN13">
        <f>1.96*ASCd16!I241</f>
        <v>0.15346799999999999</v>
      </c>
      <c r="BV13" s="6">
        <f>'Age cont'!A223</f>
        <v>4</v>
      </c>
      <c r="BW13">
        <f>'Age cont'!B223</f>
        <v>0.5202</v>
      </c>
      <c r="BX13">
        <f>'Age cont'!F223</f>
        <v>0.1905</v>
      </c>
      <c r="BY13">
        <f>'Age cont'!D223</f>
        <v>0.2394</v>
      </c>
      <c r="BZ13">
        <f>'Age cont'!H223</f>
        <v>4.99E-2</v>
      </c>
    </row>
    <row r="14" spans="1:78" x14ac:dyDescent="0.25">
      <c r="A14" s="6" t="s">
        <v>119</v>
      </c>
      <c r="B14" s="6" t="str">
        <f ca="1">CONCATENATE("Cluster ",INDIRECT(CONCATENATE("'",$A$1,"'!B")&amp;($B$13-1)))</f>
        <v>Cluster 1</v>
      </c>
      <c r="C14" s="6" t="str">
        <f ca="1">CONCATENATE("Cluster ",INDIRECT(CONCATENATE("'",$A$1,"'!F")&amp;($B$13-1)))</f>
        <v>Cluster 3</v>
      </c>
      <c r="D14" s="6" t="str">
        <f ca="1">CONCATENATE("Cluster ",INDIRECT(CONCATENATE("'",$A$1,"'!D")&amp;($B$13-1)))</f>
        <v>Cluster 2</v>
      </c>
      <c r="E14" s="6" t="str">
        <f ca="1">CONCATENATE("Cluster ",INDIRECT(CONCATENATE("'",$A$1,"'!H")&amp;($B$13-1)))</f>
        <v>Cluster 4</v>
      </c>
      <c r="P14" s="6"/>
      <c r="AC14" s="6" t="s">
        <v>119</v>
      </c>
      <c r="AD14" s="6" t="str">
        <f ca="1">CONCATENATE("Cluster ",INDIRECT(CONCATENATE("'",$AC$1,"'!B")&amp;($AD$13-1)))</f>
        <v>Cluster 1</v>
      </c>
      <c r="AE14" s="6" t="str">
        <f ca="1">CONCATENATE("Cluster ",INDIRECT(CONCATENATE("'",$AC$1,"'!F")&amp;($AD$13-1)))</f>
        <v>Cluster 3</v>
      </c>
      <c r="AF14" s="6" t="str">
        <f ca="1">CONCATENATE("Cluster ",INDIRECT(CONCATENATE("'",$AC$1,"'!D")&amp;($AD$13-1)))</f>
        <v>Cluster 2</v>
      </c>
      <c r="AG14" s="6" t="str">
        <f ca="1">CONCATENATE("Cluster ",INDIRECT(CONCATENATE("'",$AC$1,"'!H")&amp;($AD$13-1)))</f>
        <v>Cluster 4</v>
      </c>
      <c r="AP14" s="6" t="str">
        <f ca="1">INDIRECT(CONCATENATE("'",$AP$1,"'!A")&amp;($AQ$1+5))</f>
        <v>Uruguay</v>
      </c>
      <c r="AQ14">
        <f ca="1">INDIRECT(CONCATENATE("'",$AP$1,"'!B")&amp;($AQ$1+5))</f>
        <v>0.50700000000000001</v>
      </c>
      <c r="AR14">
        <f ca="1">INDIRECT(CONCATENATE("'",$AP$1,"'!G")&amp;($AQ$1+5))</f>
        <v>0.48249999999999998</v>
      </c>
      <c r="AS14">
        <f ca="1">INDIRECT(CONCATENATE("'",$AP$1,"'!H")&amp;($AQ$1+5))</f>
        <v>-0.49469999999999997</v>
      </c>
      <c r="AT14">
        <f ca="1">INDIRECT(CONCATENATE("'",$AP$1,"'!K")&amp;($AQ$1+5))</f>
        <v>-0.111</v>
      </c>
      <c r="BC14" s="6"/>
      <c r="BF14" s="6">
        <f>ASCd16!A242</f>
        <v>5</v>
      </c>
      <c r="BG14">
        <f>ASCd16!B242</f>
        <v>0.39129999999999998</v>
      </c>
      <c r="BH14">
        <f>1.96*ASCd16!C242</f>
        <v>0.19443199999999999</v>
      </c>
      <c r="BI14">
        <f>ASCd16!F242</f>
        <v>0.20050000000000001</v>
      </c>
      <c r="BJ14">
        <f>1.96*ASCd16!G242</f>
        <v>0.204428</v>
      </c>
      <c r="BK14">
        <f>ASCd16!D242</f>
        <v>0.27639999999999998</v>
      </c>
      <c r="BL14">
        <f>1.96*ASCd16!E242</f>
        <v>0.13034000000000001</v>
      </c>
      <c r="BM14">
        <f>ASCd16!H242</f>
        <v>0.1318</v>
      </c>
      <c r="BN14">
        <f>1.96*ASCd16!I242</f>
        <v>0.14719599999999999</v>
      </c>
      <c r="BV14" s="6">
        <f>'Age cont'!A224</f>
        <v>5</v>
      </c>
      <c r="BW14">
        <f>'Age cont'!B224</f>
        <v>0.52270000000000005</v>
      </c>
      <c r="BX14">
        <f>'Age cont'!F224</f>
        <v>0.18770000000000001</v>
      </c>
      <c r="BY14">
        <f>'Age cont'!D224</f>
        <v>0.2397</v>
      </c>
      <c r="BZ14">
        <f>'Age cont'!H224</f>
        <v>4.99E-2</v>
      </c>
    </row>
    <row r="15" spans="1:78" x14ac:dyDescent="0.25">
      <c r="B15" s="6" t="s">
        <v>289</v>
      </c>
      <c r="C15" s="6" t="s">
        <v>303</v>
      </c>
      <c r="D15" s="6" t="s">
        <v>290</v>
      </c>
      <c r="E15" s="6" t="s">
        <v>291</v>
      </c>
      <c r="AD15" s="6" t="s">
        <v>289</v>
      </c>
      <c r="AE15" s="6" t="s">
        <v>303</v>
      </c>
      <c r="AF15" s="6" t="s">
        <v>290</v>
      </c>
      <c r="AG15" s="6" t="s">
        <v>291</v>
      </c>
      <c r="AQ15">
        <f ca="1">INDIRECT(CONCATENATE("'",$AP$1,"'!F")&amp;($AQ$1+5))</f>
        <v>0.20480000000000001</v>
      </c>
      <c r="AR15">
        <f ca="1">INDIRECT(CONCATENATE("'",$AP$1,"'!E")&amp;($AQ$1+5))</f>
        <v>9.8799999999999999E-2</v>
      </c>
      <c r="AS15">
        <f ca="1">INDIRECT(CONCATENATE("'",$AP$1,"'!J")&amp;($AQ$1+5))</f>
        <v>-1.4189000000000001</v>
      </c>
      <c r="AT15">
        <f ca="1">INDIRECT(CONCATENATE("'",$AP$1,"'!M")&amp;($AQ$1+5))</f>
        <v>-0.35020000000000001</v>
      </c>
      <c r="BC15" s="7"/>
      <c r="BF15" s="6">
        <f>ASCd16!A243</f>
        <v>9</v>
      </c>
      <c r="BG15">
        <f>ASCd16!B243</f>
        <v>0.39989999999999998</v>
      </c>
      <c r="BH15">
        <f>1.96*ASCd16!C243</f>
        <v>0.18659200000000001</v>
      </c>
      <c r="BI15">
        <f>ASCd16!F243</f>
        <v>0.19800000000000001</v>
      </c>
      <c r="BJ15">
        <f>1.96*ASCd16!G243</f>
        <v>0.19325599999999998</v>
      </c>
      <c r="BK15">
        <f>ASCd16!D243</f>
        <v>0.27600000000000002</v>
      </c>
      <c r="BL15">
        <f>1.96*ASCd16!E243</f>
        <v>0.12387200000000001</v>
      </c>
      <c r="BM15">
        <f>ASCd16!H243</f>
        <v>0.126</v>
      </c>
      <c r="BN15">
        <f>1.96*ASCd16!I243</f>
        <v>0.13524</v>
      </c>
      <c r="BV15" s="6">
        <f>'Age cont'!A225</f>
        <v>6</v>
      </c>
      <c r="BW15">
        <f>'Age cont'!B225</f>
        <v>0.5252</v>
      </c>
      <c r="BX15">
        <f>'Age cont'!F225</f>
        <v>0.18490000000000001</v>
      </c>
      <c r="BY15">
        <f>'Age cont'!D225</f>
        <v>0.24</v>
      </c>
      <c r="BZ15">
        <f>'Age cont'!H225</f>
        <v>4.99E-2</v>
      </c>
    </row>
    <row r="16" spans="1:78" x14ac:dyDescent="0.25">
      <c r="A16" s="6" t="str">
        <f ca="1">INDIRECT(CONCATENATE("'",$A$1,"'!A")&amp;($B$13))</f>
        <v>Strongly disagree</v>
      </c>
      <c r="B16" s="9">
        <f ca="1">INDIRECT(CONCATENATE("'",$A$1,"'!B")&amp;($B$13))</f>
        <v>0.5857</v>
      </c>
      <c r="C16" s="9">
        <f ca="1">INDIRECT(CONCATENATE("'",$A$1,"'!F")&amp;($B$13))</f>
        <v>0.1343</v>
      </c>
      <c r="D16" s="9">
        <f ca="1">INDIRECT(CONCATENATE("'",$A$1,"'!D")&amp;($B$13))</f>
        <v>0.2298</v>
      </c>
      <c r="E16" s="9">
        <f ca="1">INDIRECT(CONCATENATE("'",$A$1,"'!H")&amp;($B$13))</f>
        <v>5.0200000000000002E-2</v>
      </c>
      <c r="AC16" s="6" t="str">
        <f ca="1">INDIRECT(CONCATENATE("'",$AC$1,"'!A")&amp;($AD$13))</f>
        <v>Small (5-19)</v>
      </c>
      <c r="AD16" s="9">
        <f ca="1">INDIRECT(CONCATENATE("'",$AC$1,"'!B")&amp;($AD$13))</f>
        <v>0.58209999999999995</v>
      </c>
      <c r="AE16" s="9">
        <f ca="1">INDIRECT(CONCATENATE("'",$AC$1,"'!F")&amp;($AD$13))</f>
        <v>0.13689999999999999</v>
      </c>
      <c r="AF16" s="9">
        <f ca="1">INDIRECT(CONCATENATE("'",$AC$1,"'!D")&amp;($AD$13))</f>
        <v>0.2356</v>
      </c>
      <c r="AG16" s="9">
        <f ca="1">INDIRECT(CONCATENATE("'",$AC$1,"'!H")&amp;($AD$13))</f>
        <v>4.5400000000000003E-2</v>
      </c>
      <c r="AH16" t="s">
        <v>117</v>
      </c>
      <c r="BC16" s="6"/>
      <c r="BF16" s="6">
        <f>ASCd16!A244</f>
        <v>10</v>
      </c>
      <c r="BG16">
        <f>ASCd16!B244</f>
        <v>0.40210000000000001</v>
      </c>
      <c r="BH16">
        <f>1.96*ASCd16!C244</f>
        <v>0.18463200000000002</v>
      </c>
      <c r="BI16">
        <f>ASCd16!F244</f>
        <v>0.19739999999999999</v>
      </c>
      <c r="BJ16">
        <f>1.96*ASCd16!G244</f>
        <v>0.19051199999999999</v>
      </c>
      <c r="BK16">
        <f>ASCd16!D244</f>
        <v>0.27589999999999998</v>
      </c>
      <c r="BL16">
        <f>1.96*ASCd16!E244</f>
        <v>0.12210799999999999</v>
      </c>
      <c r="BM16">
        <f>ASCd16!H244</f>
        <v>0.1246</v>
      </c>
      <c r="BN16">
        <f>1.96*ASCd16!I244</f>
        <v>0.13249599999999997</v>
      </c>
      <c r="BV16" s="6">
        <f>'Age cont'!A226</f>
        <v>7</v>
      </c>
      <c r="BW16">
        <f>'Age cont'!B226</f>
        <v>0.52759999999999996</v>
      </c>
      <c r="BX16">
        <f>'Age cont'!F226</f>
        <v>0.18210000000000001</v>
      </c>
      <c r="BY16">
        <f>'Age cont'!D226</f>
        <v>0.24030000000000001</v>
      </c>
      <c r="BZ16">
        <f>'Age cont'!H226</f>
        <v>4.99E-2</v>
      </c>
    </row>
    <row r="17" spans="1:78" x14ac:dyDescent="0.25">
      <c r="A17" s="6"/>
      <c r="B17" s="9">
        <f ca="1">INDIRECT(CONCATENATE("'",$A$1,"'!C")&amp;($B$13))</f>
        <v>2.8199999999999999E-2</v>
      </c>
      <c r="C17" s="9">
        <f ca="1">INDIRECT(CONCATENATE("'",$A$1,"'!G")&amp;($B$13))</f>
        <v>2.3699999999999999E-2</v>
      </c>
      <c r="D17" s="9">
        <f ca="1">INDIRECT(CONCATENATE("'",$A$1,"'!E")&amp;($B$13))</f>
        <v>2.1600000000000001E-2</v>
      </c>
      <c r="E17" s="9">
        <f ca="1">INDIRECT(CONCATENATE("'",$A$1,"'!I")&amp;($B$13))</f>
        <v>1.2500000000000001E-2</v>
      </c>
      <c r="P17" t="s">
        <v>120</v>
      </c>
      <c r="Q17">
        <v>208</v>
      </c>
      <c r="AC17" s="6"/>
      <c r="AD17" s="9">
        <f ca="1">INDIRECT(CONCATENATE("'",$AC$1,"'!C")&amp;($AD$13))</f>
        <v>2.76E-2</v>
      </c>
      <c r="AE17" s="9">
        <f ca="1">INDIRECT(CONCATENATE("'",$AC$1,"'!G")&amp;($AD$13))</f>
        <v>2.2499999999999999E-2</v>
      </c>
      <c r="AF17" s="9">
        <f ca="1">INDIRECT(CONCATENATE("'",$AC$1,"'!E")&amp;($AD$13))</f>
        <v>2.3E-2</v>
      </c>
      <c r="AG17" s="9">
        <f ca="1">INDIRECT(CONCATENATE("'",$AC$1,"'!I")&amp;($AD$13))</f>
        <v>1.11E-2</v>
      </c>
      <c r="AH17" t="s">
        <v>118</v>
      </c>
      <c r="AP17" t="s">
        <v>120</v>
      </c>
      <c r="AQ17">
        <v>212</v>
      </c>
      <c r="BC17" s="6"/>
      <c r="BF17" s="6">
        <f>ASCd16!A245</f>
        <v>15</v>
      </c>
      <c r="BG17">
        <f>ASCd16!B245</f>
        <v>0.41299999999999998</v>
      </c>
      <c r="BH17">
        <f>1.96*ASCd16!C245</f>
        <v>0.17463599999999999</v>
      </c>
      <c r="BI17">
        <f>ASCd16!F245</f>
        <v>0.19409999999999999</v>
      </c>
      <c r="BJ17">
        <f>1.96*ASCd16!G245</f>
        <v>0.176792</v>
      </c>
      <c r="BK17">
        <f>ASCd16!D245</f>
        <v>0.27510000000000001</v>
      </c>
      <c r="BL17">
        <f>1.96*ASCd16!E245</f>
        <v>0.11426799999999999</v>
      </c>
      <c r="BM17">
        <f>ASCd16!H245</f>
        <v>0.1178</v>
      </c>
      <c r="BN17">
        <f>1.96*ASCd16!I245</f>
        <v>0.11857999999999999</v>
      </c>
      <c r="BV17" s="6">
        <f>'Age cont'!A227</f>
        <v>8</v>
      </c>
      <c r="BW17">
        <f>'Age cont'!B227</f>
        <v>0.53010000000000002</v>
      </c>
      <c r="BX17">
        <f>'Age cont'!F227</f>
        <v>0.1794</v>
      </c>
      <c r="BY17">
        <f>'Age cont'!D227</f>
        <v>0.24060000000000001</v>
      </c>
      <c r="BZ17">
        <f>'Age cont'!H227</f>
        <v>4.99E-2</v>
      </c>
    </row>
    <row r="18" spans="1:78" x14ac:dyDescent="0.25">
      <c r="A18" s="7"/>
      <c r="B18" s="8">
        <f ca="1">B16/B17</f>
        <v>20.769503546099291</v>
      </c>
      <c r="C18" s="8">
        <f t="shared" ref="C18:E18" ca="1" si="0">C16/C17</f>
        <v>5.666666666666667</v>
      </c>
      <c r="D18" s="8">
        <f t="shared" ca="1" si="0"/>
        <v>10.638888888888889</v>
      </c>
      <c r="E18" s="8">
        <f t="shared" ca="1" si="0"/>
        <v>4.016</v>
      </c>
      <c r="P18" s="6" t="s">
        <v>119</v>
      </c>
      <c r="R18" s="6" t="str">
        <f ca="1">CONCATENATE("Cluster ",INDIRECT(CONCATENATE("'",$P$1,"'!B")&amp;($Q$17-1)))</f>
        <v>Cluster 1</v>
      </c>
      <c r="S18" s="6" t="str">
        <f ca="1">CONCATENATE("Cluster ",INDIRECT(CONCATENATE("'",$P$1,"'!F")&amp;($Q$17-1)))</f>
        <v>Cluster 3</v>
      </c>
      <c r="T18" s="6" t="str">
        <f ca="1">CONCATENATE("Cluster ",INDIRECT(CONCATENATE("'",$P$1,"'!D")&amp;($Q$17-1)))</f>
        <v>Cluster 2</v>
      </c>
      <c r="U18" s="6" t="str">
        <f ca="1">CONCATENATE("Cluster ",INDIRECT(CONCATENATE("'",$P$1,"'!H")&amp;($Q$17-1)))</f>
        <v>Cluster 4</v>
      </c>
      <c r="AC18" s="7"/>
      <c r="AD18" s="8">
        <f ca="1">AD16/AD17</f>
        <v>21.090579710144926</v>
      </c>
      <c r="AE18" s="8">
        <f t="shared" ref="AE18:AG18" ca="1" si="1">AE16/AE17</f>
        <v>6.0844444444444443</v>
      </c>
      <c r="AF18" s="8">
        <f t="shared" ca="1" si="1"/>
        <v>10.243478260869566</v>
      </c>
      <c r="AG18" s="8">
        <f t="shared" ca="1" si="1"/>
        <v>4.0900900900900901</v>
      </c>
      <c r="AH18" s="9"/>
      <c r="AP18" s="6" t="s">
        <v>119</v>
      </c>
      <c r="AQ18" s="6" t="s">
        <v>306</v>
      </c>
      <c r="AR18" s="6" t="s">
        <v>304</v>
      </c>
      <c r="AS18" s="6" t="s">
        <v>288</v>
      </c>
      <c r="AT18" s="6" t="s">
        <v>286</v>
      </c>
      <c r="BC18" s="7"/>
      <c r="BF18" s="6">
        <f>ASCd16!A246</f>
        <v>20</v>
      </c>
      <c r="BG18">
        <f>ASCd16!B246</f>
        <v>0.42380000000000001</v>
      </c>
      <c r="BH18">
        <f>1.96*ASCd16!C246</f>
        <v>0.16444400000000001</v>
      </c>
      <c r="BI18">
        <f>ASCd16!F246</f>
        <v>0.1908</v>
      </c>
      <c r="BJ18">
        <f>1.96*ASCd16!G246</f>
        <v>0.163268</v>
      </c>
      <c r="BK18">
        <f>ASCd16!D246</f>
        <v>0.27410000000000001</v>
      </c>
      <c r="BL18">
        <f>1.96*ASCd16!E246</f>
        <v>0.10642799999999999</v>
      </c>
      <c r="BM18">
        <f>ASCd16!H246</f>
        <v>0.1113</v>
      </c>
      <c r="BN18">
        <f>1.96*ASCd16!I246</f>
        <v>0.105644</v>
      </c>
      <c r="BV18" s="6">
        <f>'Age cont'!A228</f>
        <v>9</v>
      </c>
      <c r="BW18">
        <f>'Age cont'!B228</f>
        <v>0.53249999999999997</v>
      </c>
      <c r="BX18">
        <f>'Age cont'!F228</f>
        <v>0.1767</v>
      </c>
      <c r="BY18">
        <f>'Age cont'!D228</f>
        <v>0.2409</v>
      </c>
      <c r="BZ18">
        <f>'Age cont'!H228</f>
        <v>4.99E-2</v>
      </c>
    </row>
    <row r="19" spans="1:78" x14ac:dyDescent="0.25">
      <c r="A19" s="6" t="str">
        <f ca="1">INDIRECT(CONCATENATE("'",$A$1,"'!A")&amp;($B$13+1))</f>
        <v>Tend to disagree</v>
      </c>
      <c r="B19" s="9">
        <f ca="1">INDIRECT(CONCATENATE("'",$A$1,"'!B")&amp;($B$13+1))</f>
        <v>0.54969999999999997</v>
      </c>
      <c r="C19" s="9">
        <f ca="1">INDIRECT(CONCATENATE("'",$A$1,"'!F")&amp;($B$13+1))</f>
        <v>0.15210000000000001</v>
      </c>
      <c r="D19" s="9">
        <f ca="1">INDIRECT(CONCATENATE("'",$A$1,"'!D")&amp;($B$13+1))</f>
        <v>0.23480000000000001</v>
      </c>
      <c r="E19" s="9">
        <f ca="1">INDIRECT(CONCATENATE("'",$A$1,"'!H")&amp;($B$13+1))</f>
        <v>6.3399999999999998E-2</v>
      </c>
      <c r="R19" s="6" t="s">
        <v>289</v>
      </c>
      <c r="S19" s="6" t="s">
        <v>303</v>
      </c>
      <c r="T19" s="6" t="s">
        <v>290</v>
      </c>
      <c r="U19" s="6" t="s">
        <v>291</v>
      </c>
      <c r="AC19" s="6" t="str">
        <f ca="1">INDIRECT(CONCATENATE("'",$AC$1,"'!A")&amp;($AD$13+1))</f>
        <v>Medium (20-99)</v>
      </c>
      <c r="AD19" s="9">
        <f ca="1">INDIRECT(CONCATENATE("'",$AC$1,"'!B")&amp;($AD$13+1))</f>
        <v>0.54120000000000001</v>
      </c>
      <c r="AE19" s="9">
        <f ca="1">INDIRECT(CONCATENATE("'",$AC$1,"'!F")&amp;($AD$13+1))</f>
        <v>0.17780000000000001</v>
      </c>
      <c r="AF19" s="9">
        <f ca="1">INDIRECT(CONCATENATE("'",$AC$1,"'!D")&amp;($AD$13+1))</f>
        <v>0.2223</v>
      </c>
      <c r="AG19" s="9">
        <f ca="1">INDIRECT(CONCATENATE("'",$AC$1,"'!H")&amp;($AD$13+1))</f>
        <v>5.8700000000000002E-2</v>
      </c>
      <c r="AP19" s="6" t="str">
        <f ca="1">INDIRECT(CONCATENATE("'",$AP$1,"'!A")&amp;($AQ$17))</f>
        <v>Argentina</v>
      </c>
      <c r="AQ19">
        <f ca="1">INDIRECT(CONCATENATE("'",$AP$1,"'!B")&amp;($AQ$17))</f>
        <v>0.61560000000000004</v>
      </c>
      <c r="AR19">
        <f ca="1">INDIRECT(CONCATENATE("'",$AP$1,"'!F")&amp;($AQ$17))</f>
        <v>0.14369999999999999</v>
      </c>
      <c r="AS19">
        <f ca="1">INDIRECT(CONCATENATE("'",$AP$1,"'!D")&amp;($AQ$17))</f>
        <v>0.19059999999999999</v>
      </c>
      <c r="AT19">
        <f ca="1">INDIRECT(CONCATENATE("'",$AP$1,"'!H")&amp;($AQ$17))</f>
        <v>5.0200000000000002E-2</v>
      </c>
      <c r="AU19" t="s">
        <v>117</v>
      </c>
      <c r="BC19" s="6"/>
      <c r="BF19" s="6">
        <f>ASCd16!A247</f>
        <v>25</v>
      </c>
      <c r="BG19">
        <f>ASCd16!B247</f>
        <v>0.43459999999999999</v>
      </c>
      <c r="BH19">
        <f>1.96*ASCd16!C247</f>
        <v>0.154056</v>
      </c>
      <c r="BI19">
        <f>ASCd16!F247</f>
        <v>0.18740000000000001</v>
      </c>
      <c r="BJ19">
        <f>1.96*ASCd16!G247</f>
        <v>0.15013599999999999</v>
      </c>
      <c r="BK19">
        <f>ASCd16!D247</f>
        <v>0.27300000000000002</v>
      </c>
      <c r="BL19">
        <f>1.96*ASCd16!E247</f>
        <v>9.8979999999999999E-2</v>
      </c>
      <c r="BM19">
        <f>ASCd16!H247</f>
        <v>0.105</v>
      </c>
      <c r="BN19">
        <f>1.96*ASCd16!I247</f>
        <v>9.3688000000000007E-2</v>
      </c>
      <c r="BV19" s="6">
        <f>'Age cont'!A229</f>
        <v>10</v>
      </c>
      <c r="BW19">
        <f>'Age cont'!B229</f>
        <v>0.53490000000000004</v>
      </c>
      <c r="BX19">
        <f>'Age cont'!F229</f>
        <v>0.1741</v>
      </c>
      <c r="BY19">
        <f>'Age cont'!D229</f>
        <v>0.24110000000000001</v>
      </c>
      <c r="BZ19">
        <f>'Age cont'!H229</f>
        <v>4.99E-2</v>
      </c>
    </row>
    <row r="20" spans="1:78" x14ac:dyDescent="0.25">
      <c r="A20" s="6"/>
      <c r="B20" s="9">
        <f ca="1">INDIRECT(CONCATENATE("'",$A$1,"'!C")&amp;($B$13+1))</f>
        <v>3.85E-2</v>
      </c>
      <c r="C20" s="9">
        <f ca="1">INDIRECT(CONCATENATE("'",$A$1,"'!G")&amp;($B$13+1))</f>
        <v>3.0700000000000002E-2</v>
      </c>
      <c r="D20" s="9">
        <f ca="1">INDIRECT(CONCATENATE("'",$A$1,"'!E")&amp;($B$13+1))</f>
        <v>3.2899999999999999E-2</v>
      </c>
      <c r="E20" s="9">
        <f ca="1">INDIRECT(CONCATENATE("'",$A$1,"'!I")&amp;($B$13+1))</f>
        <v>1.77E-2</v>
      </c>
      <c r="P20" s="6" t="str">
        <f ca="1">INDIRECT(CONCATENATE("'",$P$1,"'!A")&amp;($Q$17))</f>
        <v>No obstacle</v>
      </c>
      <c r="Q20" t="str">
        <f ca="1">LEFT(P20,FIND("obstacle",P20)-2)</f>
        <v>No</v>
      </c>
      <c r="R20" s="9">
        <f ca="1">INDIRECT(CONCATENATE("'",$P$1,"'!B")&amp;($Q$17))</f>
        <v>0.66249999999999998</v>
      </c>
      <c r="S20" s="9">
        <f ca="1">INDIRECT(CONCATENATE("'",$P$1,"'!F")&amp;($Q$17))</f>
        <v>0.16850000000000001</v>
      </c>
      <c r="T20" s="9">
        <f ca="1">INDIRECT(CONCATENATE("'",$P$1,"'!D")&amp;($Q$17))</f>
        <v>0.1273</v>
      </c>
      <c r="U20" s="9">
        <f ca="1">INDIRECT(CONCATENATE("'",$P$1,"'!H")&amp;($Q$17))</f>
        <v>4.1700000000000001E-2</v>
      </c>
      <c r="AC20" s="6"/>
      <c r="AD20" s="9">
        <f ca="1">INDIRECT(CONCATENATE("'",$AC$1,"'!C")&amp;($AD$13+1))</f>
        <v>3.6799999999999999E-2</v>
      </c>
      <c r="AE20" s="9">
        <f ca="1">INDIRECT(CONCATENATE("'",$AC$1,"'!G")&amp;($AD$13+1))</f>
        <v>3.4200000000000001E-2</v>
      </c>
      <c r="AF20" s="9">
        <f ca="1">INDIRECT(CONCATENATE("'",$AC$1,"'!E")&amp;($AD$13+1))</f>
        <v>2.93E-2</v>
      </c>
      <c r="AG20" s="9">
        <f ca="1">INDIRECT(CONCATENATE("'",$AC$1,"'!I")&amp;($AD$13+1))</f>
        <v>1.8200000000000001E-2</v>
      </c>
      <c r="AP20" s="6"/>
      <c r="AQ20">
        <f ca="1">INDIRECT(CONCATENATE("'",$AP$1,"'!C")&amp;($AQ$17))</f>
        <v>3.15E-2</v>
      </c>
      <c r="AR20">
        <f ca="1">INDIRECT(CONCATENATE("'",$AP$1,"'!G")&amp;($AQ$17))</f>
        <v>2.58E-2</v>
      </c>
      <c r="AS20">
        <f ca="1">INDIRECT(CONCATENATE("'",$AP$1,"'!E")&amp;($AQ$17))</f>
        <v>2.5100000000000001E-2</v>
      </c>
      <c r="AT20">
        <f ca="1">INDIRECT(CONCATENATE("'",$AP$1,"'!I")&amp;($AQ$17))</f>
        <v>1.3599999999999999E-2</v>
      </c>
      <c r="AU20" t="s">
        <v>118</v>
      </c>
      <c r="BC20" s="6"/>
      <c r="BF20" s="6">
        <f>ASCd16!A248</f>
        <v>30</v>
      </c>
      <c r="BG20">
        <f>ASCd16!B248</f>
        <v>0.44540000000000002</v>
      </c>
      <c r="BH20">
        <f>1.96*ASCd16!C248</f>
        <v>0.14327599999999999</v>
      </c>
      <c r="BI20">
        <f>ASCd16!F248</f>
        <v>0.18390000000000001</v>
      </c>
      <c r="BJ20">
        <f>1.96*ASCd16!G248</f>
        <v>0.13720000000000002</v>
      </c>
      <c r="BK20">
        <f>ASCd16!D248</f>
        <v>0.27160000000000001</v>
      </c>
      <c r="BL20">
        <f>1.96*ASCd16!E248</f>
        <v>9.1728000000000004E-2</v>
      </c>
      <c r="BM20">
        <f>ASCd16!H248</f>
        <v>9.9099999999999994E-2</v>
      </c>
      <c r="BN20">
        <f>1.96*ASCd16!I248</f>
        <v>8.2712000000000008E-2</v>
      </c>
      <c r="BV20" s="6">
        <f>'Age cont'!A230</f>
        <v>11</v>
      </c>
      <c r="BW20">
        <f>'Age cont'!B230</f>
        <v>0.5373</v>
      </c>
      <c r="BX20">
        <f>'Age cont'!F230</f>
        <v>0.17150000000000001</v>
      </c>
      <c r="BY20">
        <f>'Age cont'!D230</f>
        <v>0.24129999999999999</v>
      </c>
      <c r="BZ20">
        <f>'Age cont'!H230</f>
        <v>4.99E-2</v>
      </c>
    </row>
    <row r="21" spans="1:78" s="9" customFormat="1" x14ac:dyDescent="0.25">
      <c r="A21" s="7"/>
      <c r="B21" s="8">
        <f ca="1">B19/B20</f>
        <v>14.277922077922078</v>
      </c>
      <c r="C21" s="8">
        <f t="shared" ref="C21:E21" ca="1" si="2">C19/C20</f>
        <v>4.9543973941368078</v>
      </c>
      <c r="D21" s="8">
        <f t="shared" ca="1" si="2"/>
        <v>7.13677811550152</v>
      </c>
      <c r="E21" s="8">
        <f t="shared" ca="1" si="2"/>
        <v>3.5819209039548019</v>
      </c>
      <c r="P21" s="6"/>
      <c r="R21" s="9">
        <f ca="1">INDIRECT(CONCATENATE("'",$P$1,"'!C")&amp;($Q$17))</f>
        <v>3.6499999999999998E-2</v>
      </c>
      <c r="S21" s="9">
        <f ca="1">INDIRECT(CONCATENATE("'",$P$1,"'!G")&amp;($Q$17))</f>
        <v>2.9100000000000001E-2</v>
      </c>
      <c r="T21" s="9">
        <f ca="1">INDIRECT(CONCATENATE("'",$P$1,"'!E")&amp;($Q$17))</f>
        <v>2.58E-2</v>
      </c>
      <c r="U21" s="9">
        <f ca="1">INDIRECT(CONCATENATE("'",$P$1,"'!I")&amp;($Q$17))</f>
        <v>1.78E-2</v>
      </c>
      <c r="AC21" s="7"/>
      <c r="AD21" s="8">
        <f ca="1">AD19/AD20</f>
        <v>14.706521739130435</v>
      </c>
      <c r="AE21" s="8">
        <f t="shared" ref="AE21:AG21" ca="1" si="3">AE19/AE20</f>
        <v>5.1988304093567255</v>
      </c>
      <c r="AF21" s="8">
        <f t="shared" ca="1" si="3"/>
        <v>7.5870307167235493</v>
      </c>
      <c r="AG21" s="8">
        <f t="shared" ca="1" si="3"/>
        <v>3.2252747252747254</v>
      </c>
      <c r="AI21"/>
      <c r="AJ21"/>
      <c r="AK21"/>
      <c r="AL21"/>
      <c r="AM21"/>
      <c r="AN21"/>
      <c r="AP21" s="7"/>
      <c r="AQ21" s="8">
        <f ca="1">AQ19/AQ20</f>
        <v>19.542857142857144</v>
      </c>
      <c r="AR21" s="8">
        <f t="shared" ref="AR21:AT21" ca="1" si="4">AR19/AR20</f>
        <v>5.5697674418604652</v>
      </c>
      <c r="AS21" s="8">
        <f t="shared" ca="1" si="4"/>
        <v>7.5936254980079676</v>
      </c>
      <c r="AT21" s="8">
        <f t="shared" ca="1" si="4"/>
        <v>3.6911764705882355</v>
      </c>
      <c r="BC21" s="7"/>
      <c r="BE21"/>
      <c r="BF21" s="6">
        <f>ASCd16!A249</f>
        <v>34</v>
      </c>
      <c r="BG21">
        <f>ASCd16!B249</f>
        <v>0.45400000000000001</v>
      </c>
      <c r="BH21">
        <f>1.96*ASCd16!C249</f>
        <v>0.134848</v>
      </c>
      <c r="BI21">
        <f>ASCd16!F249</f>
        <v>0.18110000000000001</v>
      </c>
      <c r="BJ21">
        <f>1.96*ASCd16!G249</f>
        <v>0.12700799999999998</v>
      </c>
      <c r="BK21">
        <f>ASCd16!D249</f>
        <v>0.27039999999999997</v>
      </c>
      <c r="BL21">
        <f>1.96*ASCd16!E249</f>
        <v>8.5847999999999994E-2</v>
      </c>
      <c r="BM21">
        <f>ASCd16!H249</f>
        <v>9.4500000000000001E-2</v>
      </c>
      <c r="BN21">
        <f>1.96*ASCd16!I249</f>
        <v>7.4479999999999991E-2</v>
      </c>
      <c r="BO21"/>
      <c r="BP21"/>
      <c r="BQ21"/>
      <c r="BR21"/>
      <c r="BS21"/>
      <c r="BV21" s="6">
        <f>'Age cont'!A231</f>
        <v>12</v>
      </c>
      <c r="BW21">
        <f>'Age cont'!B231</f>
        <v>0.53969999999999996</v>
      </c>
      <c r="BX21">
        <f>'Age cont'!F231</f>
        <v>0.16889999999999999</v>
      </c>
      <c r="BY21">
        <f>'Age cont'!D231</f>
        <v>0.24160000000000001</v>
      </c>
      <c r="BZ21">
        <f>'Age cont'!H231</f>
        <v>4.99E-2</v>
      </c>
    </row>
    <row r="22" spans="1:78" x14ac:dyDescent="0.25">
      <c r="A22" s="6" t="str">
        <f ca="1">INDIRECT(CONCATENATE("'",$A$1,"'!A")&amp;($B$13+2))</f>
        <v>Tend to agree</v>
      </c>
      <c r="B22" s="9">
        <f ca="1">INDIRECT(CONCATENATE("'",$A$1,"'!B")&amp;($B$13+2))</f>
        <v>0.47470000000000001</v>
      </c>
      <c r="C22" s="9">
        <f ca="1">INDIRECT(CONCATENATE("'",$A$1,"'!F")&amp;($B$13+2))</f>
        <v>0.17949999999999999</v>
      </c>
      <c r="D22" s="9">
        <f ca="1">INDIRECT(CONCATENATE("'",$A$1,"'!D")&amp;($B$13+2))</f>
        <v>0.32729999999999998</v>
      </c>
      <c r="E22" s="9">
        <f ca="1">INDIRECT(CONCATENATE("'",$A$1,"'!H")&amp;($B$13+2))</f>
        <v>1.84E-2</v>
      </c>
      <c r="P22" s="7"/>
      <c r="R22" s="8">
        <f ca="1">R20/R21</f>
        <v>18.150684931506849</v>
      </c>
      <c r="S22" s="8">
        <f ca="1">S20/S21</f>
        <v>5.7903780068728521</v>
      </c>
      <c r="T22" s="8">
        <f ca="1">T20/T21</f>
        <v>4.9341085271317828</v>
      </c>
      <c r="U22" s="8">
        <f ca="1">U20/U21</f>
        <v>2.3426966292134832</v>
      </c>
      <c r="AC22" s="6" t="str">
        <f ca="1">INDIRECT(CONCATENATE("'",$AC$1,"'!A")&amp;($AD$13+2))</f>
        <v>Large (100-399)</v>
      </c>
      <c r="AD22" s="9">
        <f ca="1">INDIRECT(CONCATENATE("'",$AC$1,"'!B")&amp;($AD$13+2))</f>
        <v>0.55059999999999998</v>
      </c>
      <c r="AE22" s="9">
        <f ca="1">INDIRECT(CONCATENATE("'",$AC$1,"'!F")&amp;($AD$13+2))</f>
        <v>9.6600000000000005E-2</v>
      </c>
      <c r="AF22" s="9">
        <f ca="1">INDIRECT(CONCATENATE("'",$AC$1,"'!D")&amp;($AD$13+2))</f>
        <v>0.32229999999999998</v>
      </c>
      <c r="AG22" s="9">
        <f ca="1">INDIRECT(CONCATENATE("'",$AC$1,"'!H")&amp;($AD$13+2))</f>
        <v>3.04E-2</v>
      </c>
      <c r="AP22" s="6" t="str">
        <f ca="1">INDIRECT(CONCATENATE("'",$AP$1,"'!A")&amp;($AQ$17+1))</f>
        <v>Bolivia</v>
      </c>
      <c r="AQ22">
        <f ca="1">INDIRECT(CONCATENATE("'",$AP$1,"'!B")&amp;($AQ$17+1))</f>
        <v>0.44390000000000002</v>
      </c>
      <c r="AR22">
        <f ca="1">INDIRECT(CONCATENATE("'",$AP$1,"'!F")&amp;($AQ$17+1))</f>
        <v>8.7599999999999997E-2</v>
      </c>
      <c r="AS22">
        <f ca="1">INDIRECT(CONCATENATE("'",$AP$1,"'!D")&amp;($AQ$17+1))</f>
        <v>0.34599999999999997</v>
      </c>
      <c r="AT22">
        <f ca="1">INDIRECT(CONCATENATE("'",$AP$1,"'!H")&amp;($AQ$17+1))</f>
        <v>0.1225</v>
      </c>
      <c r="BF22" s="6">
        <f>ASCd16!A250</f>
        <v>35</v>
      </c>
      <c r="BG22">
        <f>ASCd16!B250</f>
        <v>0.45619999999999999</v>
      </c>
      <c r="BH22">
        <f>1.96*ASCd16!C250</f>
        <v>0.13269199999999998</v>
      </c>
      <c r="BI22">
        <f>ASCd16!F250</f>
        <v>0.1804</v>
      </c>
      <c r="BJ22">
        <f>1.96*ASCd16!G250</f>
        <v>0.124656</v>
      </c>
      <c r="BK22">
        <f>ASCd16!D250</f>
        <v>0.27010000000000001</v>
      </c>
      <c r="BL22">
        <f>1.96*ASCd16!E250</f>
        <v>8.4475999999999996E-2</v>
      </c>
      <c r="BM22">
        <f>ASCd16!H250</f>
        <v>9.3399999999999997E-2</v>
      </c>
      <c r="BN22">
        <f>1.96*ASCd16!I250</f>
        <v>7.2520000000000001E-2</v>
      </c>
      <c r="BV22" s="6">
        <f>'Age cont'!A232</f>
        <v>13</v>
      </c>
      <c r="BW22">
        <f>'Age cont'!B232</f>
        <v>0.54210000000000003</v>
      </c>
      <c r="BX22">
        <f>'Age cont'!F232</f>
        <v>0.1663</v>
      </c>
      <c r="BY22">
        <f>'Age cont'!D232</f>
        <v>0.24179999999999999</v>
      </c>
      <c r="BZ22">
        <f>'Age cont'!H232</f>
        <v>4.9799999999999997E-2</v>
      </c>
    </row>
    <row r="23" spans="1:78" x14ac:dyDescent="0.25">
      <c r="A23" s="6"/>
      <c r="B23" s="9">
        <f ca="1">INDIRECT(CONCATENATE("'",$A$1,"'!C")&amp;($B$13+2))</f>
        <v>6.5500000000000003E-2</v>
      </c>
      <c r="C23" s="9">
        <f ca="1">INDIRECT(CONCATENATE("'",$A$1,"'!G")&amp;($B$13+2))</f>
        <v>5.9400000000000001E-2</v>
      </c>
      <c r="D23" s="9">
        <f ca="1">INDIRECT(CONCATENATE("'",$A$1,"'!E")&amp;($B$13+2))</f>
        <v>6.2300000000000001E-2</v>
      </c>
      <c r="E23" s="9">
        <f ca="1">INDIRECT(CONCATENATE("'",$A$1,"'!I")&amp;($B$13+2))</f>
        <v>7.9000000000000008E-3</v>
      </c>
      <c r="P23" s="6" t="str">
        <f ca="1">INDIRECT(CONCATENATE("'",$P$1,"'!A")&amp;($Q$17+1))</f>
        <v>Minor obstacle</v>
      </c>
      <c r="Q23" t="str">
        <f ca="1">LEFT(P23,FIND("obstacle",P23)-2)</f>
        <v>Minor</v>
      </c>
      <c r="R23" s="9">
        <f ca="1">INDIRECT(CONCATENATE("'",$P$1,"'!B")&amp;($Q$17+1))</f>
        <v>0.41120000000000001</v>
      </c>
      <c r="S23" s="9">
        <f ca="1">INDIRECT(CONCATENATE("'",$P$1,"'!F")&amp;($Q$17+1))</f>
        <v>0.17430000000000001</v>
      </c>
      <c r="T23" s="9">
        <f ca="1">INDIRECT(CONCATENATE("'",$P$1,"'!D")&amp;($Q$17+1))</f>
        <v>0.36809999999999998</v>
      </c>
      <c r="U23" s="9">
        <f ca="1">INDIRECT(CONCATENATE("'",$P$1,"'!H")&amp;($Q$17+1))</f>
        <v>4.6399999999999997E-2</v>
      </c>
      <c r="AC23" s="6"/>
      <c r="AD23" s="9">
        <f ca="1">INDIRECT(CONCATENATE("'",$AC$1,"'!C")&amp;($AD$13+2))</f>
        <v>6.3399999999999998E-2</v>
      </c>
      <c r="AE23" s="9">
        <f ca="1">INDIRECT(CONCATENATE("'",$AC$1,"'!G")&amp;($AD$13+2))</f>
        <v>4.8599999999999997E-2</v>
      </c>
      <c r="AF23" s="9">
        <f ca="1">INDIRECT(CONCATENATE("'",$AC$1,"'!E")&amp;($AD$13+2))</f>
        <v>5.16E-2</v>
      </c>
      <c r="AG23" s="9">
        <f ca="1">INDIRECT(CONCATENATE("'",$AC$1,"'!I")&amp;($AD$13+2))</f>
        <v>1.17E-2</v>
      </c>
      <c r="AI23" s="9"/>
      <c r="AJ23" s="9"/>
      <c r="AK23" s="9"/>
      <c r="AL23" s="9"/>
      <c r="AM23" s="9"/>
      <c r="AN23" s="9"/>
      <c r="AP23" s="6"/>
      <c r="AQ23">
        <f ca="1">INDIRECT(CONCATENATE("'",$AP$1,"'!C")&amp;($AQ$17+1))</f>
        <v>5.0200000000000002E-2</v>
      </c>
      <c r="AR23">
        <f ca="1">INDIRECT(CONCATENATE("'",$AP$1,"'!G")&amp;($AQ$17+1))</f>
        <v>3.6700000000000003E-2</v>
      </c>
      <c r="AS23">
        <f ca="1">INDIRECT(CONCATENATE("'",$AP$1,"'!E")&amp;($AQ$17+1))</f>
        <v>5.4100000000000002E-2</v>
      </c>
      <c r="AT23">
        <f ca="1">INDIRECT(CONCATENATE("'",$AP$1,"'!I")&amp;($AQ$17+1))</f>
        <v>5.11E-2</v>
      </c>
      <c r="BE23" s="9"/>
      <c r="BF23" s="6">
        <f>ASCd16!A251</f>
        <v>40</v>
      </c>
      <c r="BG23">
        <f>ASCd16!B251</f>
        <v>0.46679999999999999</v>
      </c>
      <c r="BH23">
        <f>1.96*ASCd16!C251</f>
        <v>0.12191199999999999</v>
      </c>
      <c r="BI23">
        <f>ASCd16!F251</f>
        <v>0.17680000000000001</v>
      </c>
      <c r="BJ23">
        <f>1.96*ASCd16!G251</f>
        <v>0.11230799999999999</v>
      </c>
      <c r="BK23">
        <f>ASCd16!D251</f>
        <v>0.26840000000000003</v>
      </c>
      <c r="BL23">
        <f>1.96*ASCd16!E251</f>
        <v>7.7616000000000004E-2</v>
      </c>
      <c r="BM23">
        <f>ASCd16!H251</f>
        <v>8.7999999999999995E-2</v>
      </c>
      <c r="BN23">
        <f>1.96*ASCd16!I251</f>
        <v>6.3112000000000001E-2</v>
      </c>
      <c r="BV23" s="6">
        <f>'Age cont'!A233</f>
        <v>14</v>
      </c>
      <c r="BW23">
        <f>'Age cont'!B233</f>
        <v>0.5444</v>
      </c>
      <c r="BX23">
        <f>'Age cont'!F233</f>
        <v>0.1638</v>
      </c>
      <c r="BY23">
        <f>'Age cont'!D233</f>
        <v>0.24199999999999999</v>
      </c>
      <c r="BZ23">
        <f>'Age cont'!H233</f>
        <v>4.9799999999999997E-2</v>
      </c>
    </row>
    <row r="24" spans="1:78" s="9" customFormat="1" x14ac:dyDescent="0.25">
      <c r="A24" s="7"/>
      <c r="B24" s="8">
        <f ca="1">B22/B23</f>
        <v>7.2473282442748088</v>
      </c>
      <c r="C24" s="8">
        <f t="shared" ref="C24:E24" ca="1" si="5">C22/C23</f>
        <v>3.0218855218855216</v>
      </c>
      <c r="D24" s="8">
        <f t="shared" ca="1" si="5"/>
        <v>5.2536115569823432</v>
      </c>
      <c r="E24" s="8">
        <f t="shared" ca="1" si="5"/>
        <v>2.3291139240506324</v>
      </c>
      <c r="P24" s="6"/>
      <c r="R24" s="9">
        <f ca="1">INDIRECT(CONCATENATE("'",$P$1,"'!C")&amp;($Q$17+1))</f>
        <v>4.9500000000000002E-2</v>
      </c>
      <c r="S24" s="9">
        <f ca="1">INDIRECT(CONCATENATE("'",$P$1,"'!G")&amp;($Q$17+1))</f>
        <v>4.9500000000000002E-2</v>
      </c>
      <c r="T24" s="9">
        <f ca="1">INDIRECT(CONCATENATE("'",$P$1,"'!E")&amp;($Q$17+1))</f>
        <v>4.4299999999999999E-2</v>
      </c>
      <c r="U24" s="9">
        <f ca="1">INDIRECT(CONCATENATE("'",$P$1,"'!I")&amp;($Q$17+1))</f>
        <v>1.7600000000000001E-2</v>
      </c>
      <c r="AC24" s="7"/>
      <c r="AD24" s="8">
        <f ca="1">AD22/AD23</f>
        <v>8.6845425867507888</v>
      </c>
      <c r="AE24" s="8">
        <f t="shared" ref="AE24:AG24" ca="1" si="6">AE22/AE23</f>
        <v>1.9876543209876545</v>
      </c>
      <c r="AF24" s="8">
        <f t="shared" ca="1" si="6"/>
        <v>6.246124031007751</v>
      </c>
      <c r="AG24" s="8">
        <f t="shared" ca="1" si="6"/>
        <v>2.5982905982905984</v>
      </c>
      <c r="AI24"/>
      <c r="AJ24"/>
      <c r="AK24"/>
      <c r="AL24"/>
      <c r="AM24"/>
      <c r="AN24"/>
      <c r="AP24" s="7"/>
      <c r="AQ24" s="8">
        <f ca="1">AQ22/AQ23</f>
        <v>8.8426294820717128</v>
      </c>
      <c r="AR24" s="8">
        <f t="shared" ref="AR24" ca="1" si="7">AR22/AR23</f>
        <v>2.3869209809264302</v>
      </c>
      <c r="AS24" s="8">
        <f t="shared" ref="AS24" ca="1" si="8">AS22/AS23</f>
        <v>6.3955637707948236</v>
      </c>
      <c r="AT24" s="8">
        <f t="shared" ref="AT24" ca="1" si="9">AT22/AT23</f>
        <v>2.3972602739726026</v>
      </c>
      <c r="BC24"/>
      <c r="BE24"/>
      <c r="BF24" s="6">
        <f>ASCd16!A252</f>
        <v>45</v>
      </c>
      <c r="BG24">
        <f>ASCd16!B252</f>
        <v>0.47749999999999998</v>
      </c>
      <c r="BH24">
        <f>1.96*ASCd16!C252</f>
        <v>0.11113199999999999</v>
      </c>
      <c r="BI24">
        <f>ASCd16!F252</f>
        <v>0.17319999999999999</v>
      </c>
      <c r="BJ24">
        <f>1.96*ASCd16!G252</f>
        <v>0.100548</v>
      </c>
      <c r="BK24">
        <f>ASCd16!D252</f>
        <v>0.26650000000000001</v>
      </c>
      <c r="BL24">
        <f>1.96*ASCd16!E252</f>
        <v>7.0952000000000001E-2</v>
      </c>
      <c r="BM24">
        <f>ASCd16!H252</f>
        <v>8.2799999999999999E-2</v>
      </c>
      <c r="BN24">
        <f>1.96*ASCd16!I252</f>
        <v>5.4684000000000003E-2</v>
      </c>
      <c r="BO24"/>
      <c r="BP24"/>
      <c r="BQ24"/>
      <c r="BR24"/>
      <c r="BS24"/>
      <c r="BV24" s="6">
        <f>'Age cont'!A234</f>
        <v>15</v>
      </c>
      <c r="BW24">
        <f>'Age cont'!B234</f>
        <v>0.54669999999999996</v>
      </c>
      <c r="BX24">
        <f>'Age cont'!F234</f>
        <v>0.1613</v>
      </c>
      <c r="BY24">
        <f>'Age cont'!D234</f>
        <v>0.2422</v>
      </c>
      <c r="BZ24">
        <f>'Age cont'!H234</f>
        <v>4.9799999999999997E-2</v>
      </c>
    </row>
    <row r="25" spans="1:78" x14ac:dyDescent="0.25">
      <c r="A25" s="6" t="str">
        <f ca="1">INDIRECT(CONCATENATE("'",$A$1,"'!A")&amp;($B$13+3))</f>
        <v>Strongly agree</v>
      </c>
      <c r="B25" s="9">
        <f ca="1">INDIRECT(CONCATENATE("'",$A$1,"'!B")&amp;($B$13+3))</f>
        <v>0.60099999999999998</v>
      </c>
      <c r="C25" s="9">
        <f ca="1">INDIRECT(CONCATENATE("'",$A$1,"'!F")&amp;($B$13+3))</f>
        <v>9.1399999999999995E-2</v>
      </c>
      <c r="D25" s="9">
        <f ca="1">INDIRECT(CONCATENATE("'",$A$1,"'!D")&amp;($B$13+3))</f>
        <v>0.27900000000000003</v>
      </c>
      <c r="E25" s="9">
        <f ca="1">INDIRECT(CONCATENATE("'",$A$1,"'!H")&amp;($B$13+3))</f>
        <v>2.86E-2</v>
      </c>
      <c r="P25" s="7"/>
      <c r="R25" s="8">
        <f ca="1">R23/R24</f>
        <v>8.3070707070707073</v>
      </c>
      <c r="S25" s="8">
        <f ca="1">S23/S24</f>
        <v>3.5212121212121215</v>
      </c>
      <c r="T25" s="8">
        <f ca="1">T23/T24</f>
        <v>8.3092550790067712</v>
      </c>
      <c r="U25" s="8">
        <f ca="1">U23/U24</f>
        <v>2.6363636363636362</v>
      </c>
      <c r="AC25" s="6" t="str">
        <f ca="1">INDIRECT(CONCATENATE("'",$AC$1,"'!A")&amp;($AD$13+3))</f>
        <v>Very large (400+)</v>
      </c>
      <c r="AD25" s="9">
        <f ca="1">INDIRECT(CONCATENATE("'",$AC$1,"'!B")&amp;($AD$13+3))</f>
        <v>0.38219999999999998</v>
      </c>
      <c r="AE25" s="9">
        <f ca="1">INDIRECT(CONCATENATE("'",$AC$1,"'!F")&amp;($AD$13+3))</f>
        <v>9.5699999999999993E-2</v>
      </c>
      <c r="AF25" s="9">
        <f ca="1">INDIRECT(CONCATENATE("'",$AC$1,"'!D")&amp;($AD$13+3))</f>
        <v>0.39989999999999998</v>
      </c>
      <c r="AG25" s="9">
        <f ca="1">INDIRECT(CONCATENATE("'",$AC$1,"'!H")&amp;($AD$13+3))</f>
        <v>0.12230000000000001</v>
      </c>
      <c r="AP25" s="6" t="str">
        <f ca="1">INDIRECT(CONCATENATE("'",$AP$1,"'!A")&amp;($AQ$17+2))</f>
        <v>Ecuador</v>
      </c>
      <c r="AQ25">
        <f ca="1">INDIRECT(CONCATENATE("'",$AP$1,"'!B")&amp;($AQ$17+2))</f>
        <v>0.44269999999999998</v>
      </c>
      <c r="AR25">
        <f ca="1">INDIRECT(CONCATENATE("'",$AP$1,"'!F")&amp;($AQ$17+2))</f>
        <v>0.20619999999999999</v>
      </c>
      <c r="AS25">
        <f ca="1">INDIRECT(CONCATENATE("'",$AP$1,"'!D")&amp;($AQ$17+2))</f>
        <v>0.3276</v>
      </c>
      <c r="AT25">
        <f ca="1">INDIRECT(CONCATENATE("'",$AP$1,"'!H")&amp;($AQ$17+2))</f>
        <v>2.35E-2</v>
      </c>
      <c r="BF25" s="6">
        <f>ASCd16!A253</f>
        <v>50</v>
      </c>
      <c r="BG25">
        <f>ASCd16!B253</f>
        <v>0.48799999999999999</v>
      </c>
      <c r="BH25">
        <f>1.96*ASCd16!C253</f>
        <v>0.100352</v>
      </c>
      <c r="BI25">
        <f>ASCd16!F253</f>
        <v>0.16950000000000001</v>
      </c>
      <c r="BJ25">
        <f>1.96*ASCd16!G253</f>
        <v>8.9179999999999995E-2</v>
      </c>
      <c r="BK25">
        <f>ASCd16!D253</f>
        <v>0.26450000000000001</v>
      </c>
      <c r="BL25">
        <f>1.96*ASCd16!E253</f>
        <v>6.4680000000000001E-2</v>
      </c>
      <c r="BM25">
        <f>ASCd16!H253</f>
        <v>7.7899999999999997E-2</v>
      </c>
      <c r="BN25">
        <f>1.96*ASCd16!I253</f>
        <v>4.7039999999999998E-2</v>
      </c>
      <c r="BV25" s="6">
        <f>'Age cont'!A235</f>
        <v>16</v>
      </c>
      <c r="BW25">
        <f>'Age cont'!B235</f>
        <v>0.54910000000000003</v>
      </c>
      <c r="BX25">
        <f>'Age cont'!F235</f>
        <v>0.1588</v>
      </c>
      <c r="BY25">
        <f>'Age cont'!D235</f>
        <v>0.2424</v>
      </c>
      <c r="BZ25">
        <f>'Age cont'!H235</f>
        <v>4.9799999999999997E-2</v>
      </c>
    </row>
    <row r="26" spans="1:78" x14ac:dyDescent="0.25">
      <c r="A26" s="6"/>
      <c r="B26" s="9">
        <f ca="1">INDIRECT(CONCATENATE("'",$A$1,"'!C")&amp;($B$13+3))</f>
        <v>0.10580000000000001</v>
      </c>
      <c r="C26" s="9">
        <f ca="1">INDIRECT(CONCATENATE("'",$A$1,"'!G")&amp;($B$13+3))</f>
        <v>4.2799999999999998E-2</v>
      </c>
      <c r="D26" s="9">
        <f ca="1">INDIRECT(CONCATENATE("'",$A$1,"'!E")&amp;($B$13+3))</f>
        <v>0.1195</v>
      </c>
      <c r="E26" s="9">
        <f ca="1">INDIRECT(CONCATENATE("'",$A$1,"'!I")&amp;($B$13+3))</f>
        <v>1.77E-2</v>
      </c>
      <c r="P26" s="6" t="str">
        <f ca="1">INDIRECT(CONCATENATE("'",$P$1,"'!A")&amp;($Q$17+2))</f>
        <v>Moderate obstacle</v>
      </c>
      <c r="Q26" t="str">
        <f ca="1">LEFT(P26,FIND("obstacle",P26)-2)</f>
        <v>Moderate</v>
      </c>
      <c r="R26" s="9">
        <f ca="1">INDIRECT(CONCATENATE("'",$P$1,"'!B")&amp;($Q$17+2))</f>
        <v>0.4995</v>
      </c>
      <c r="S26" s="9">
        <f ca="1">INDIRECT(CONCATENATE("'",$P$1,"'!F")&amp;($Q$17+2))</f>
        <v>9.8299999999999998E-2</v>
      </c>
      <c r="T26" s="9">
        <f ca="1">INDIRECT(CONCATENATE("'",$P$1,"'!D")&amp;($Q$17+2))</f>
        <v>0.37530000000000002</v>
      </c>
      <c r="U26" s="9">
        <f ca="1">INDIRECT(CONCATENATE("'",$P$1,"'!H")&amp;($Q$17+2))</f>
        <v>2.69E-2</v>
      </c>
      <c r="AC26" s="6"/>
      <c r="AD26" s="9">
        <f ca="1">INDIRECT(CONCATENATE("'",$AC$1,"'!C")&amp;($AD$13+3))</f>
        <v>8.3099999999999993E-2</v>
      </c>
      <c r="AE26" s="9">
        <f ca="1">INDIRECT(CONCATENATE("'",$AC$1,"'!G")&amp;($AD$13+3))</f>
        <v>4.2200000000000001E-2</v>
      </c>
      <c r="AF26" s="9">
        <f ca="1">INDIRECT(CONCATENATE("'",$AC$1,"'!E")&amp;($AD$13+3))</f>
        <v>0.11459999999999999</v>
      </c>
      <c r="AG26" s="9">
        <f ca="1">INDIRECT(CONCATENATE("'",$AC$1,"'!I")&amp;($AD$13+3))</f>
        <v>6.4399999999999999E-2</v>
      </c>
      <c r="AI26" s="9"/>
      <c r="AJ26" s="9"/>
      <c r="AK26" s="9"/>
      <c r="AL26" s="9"/>
      <c r="AM26" s="9"/>
      <c r="AN26" s="9"/>
      <c r="AP26" s="6"/>
      <c r="AQ26">
        <f ca="1">INDIRECT(CONCATENATE("'",$AP$1,"'!C")&amp;($AQ$17+2))</f>
        <v>4.7600000000000003E-2</v>
      </c>
      <c r="AR26">
        <f ca="1">INDIRECT(CONCATENATE("'",$AP$1,"'!G")&amp;($AQ$17+2))</f>
        <v>4.6300000000000001E-2</v>
      </c>
      <c r="AS26">
        <f ca="1">INDIRECT(CONCATENATE("'",$AP$1,"'!E")&amp;($AQ$17+2))</f>
        <v>4.3299999999999998E-2</v>
      </c>
      <c r="AT26">
        <f ca="1">INDIRECT(CONCATENATE("'",$AP$1,"'!I")&amp;($AQ$17+2))</f>
        <v>9.9000000000000008E-3</v>
      </c>
      <c r="BE26" s="9"/>
      <c r="BF26" s="6">
        <f>ASCd16!A254</f>
        <v>55</v>
      </c>
      <c r="BG26">
        <f>ASCd16!B254</f>
        <v>0.4985</v>
      </c>
      <c r="BH26">
        <f>1.96*ASCd16!C254</f>
        <v>8.9964000000000002E-2</v>
      </c>
      <c r="BI26">
        <f>ASCd16!F254</f>
        <v>0.16589999999999999</v>
      </c>
      <c r="BJ26">
        <f>1.96*ASCd16!G254</f>
        <v>7.8399999999999997E-2</v>
      </c>
      <c r="BK26">
        <f>ASCd16!D254</f>
        <v>0.26240000000000002</v>
      </c>
      <c r="BL26">
        <f>1.96*ASCd16!E254</f>
        <v>5.8603999999999996E-2</v>
      </c>
      <c r="BM26">
        <f>ASCd16!H254</f>
        <v>7.3200000000000001E-2</v>
      </c>
      <c r="BN26">
        <f>1.96*ASCd16!I254</f>
        <v>4.0376000000000002E-2</v>
      </c>
      <c r="BV26" s="6">
        <f>'Age cont'!A236</f>
        <v>17</v>
      </c>
      <c r="BW26">
        <f>'Age cont'!B236</f>
        <v>0.55130000000000001</v>
      </c>
      <c r="BX26">
        <f>'Age cont'!F236</f>
        <v>0.15640000000000001</v>
      </c>
      <c r="BY26">
        <f>'Age cont'!D236</f>
        <v>0.24249999999999999</v>
      </c>
      <c r="BZ26">
        <f>'Age cont'!H236</f>
        <v>4.9700000000000001E-2</v>
      </c>
    </row>
    <row r="27" spans="1:78" s="9" customFormat="1" x14ac:dyDescent="0.25">
      <c r="A27" s="7"/>
      <c r="B27" s="8">
        <f ca="1">B25/B26</f>
        <v>5.6805293005671071</v>
      </c>
      <c r="C27" s="8">
        <f t="shared" ref="C27:E27" ca="1" si="10">C25/C26</f>
        <v>2.1355140186915889</v>
      </c>
      <c r="D27" s="8">
        <f t="shared" ca="1" si="10"/>
        <v>2.3347280334728038</v>
      </c>
      <c r="E27" s="8">
        <f t="shared" ca="1" si="10"/>
        <v>1.615819209039548</v>
      </c>
      <c r="P27" s="6"/>
      <c r="R27" s="9">
        <f ca="1">INDIRECT(CONCATENATE("'",$P$1,"'!C")&amp;($Q$17+2))</f>
        <v>4.8099999999999997E-2</v>
      </c>
      <c r="S27" s="9">
        <f ca="1">INDIRECT(CONCATENATE("'",$P$1,"'!G")&amp;($Q$17+2))</f>
        <v>3.44E-2</v>
      </c>
      <c r="T27" s="9">
        <f ca="1">INDIRECT(CONCATENATE("'",$P$1,"'!E")&amp;($Q$17+2))</f>
        <v>4.6600000000000003E-2</v>
      </c>
      <c r="U27" s="9">
        <f ca="1">INDIRECT(CONCATENATE("'",$P$1,"'!I")&amp;($Q$17+2))</f>
        <v>8.9999999999999993E-3</v>
      </c>
      <c r="AC27" s="7"/>
      <c r="AD27" s="8">
        <f ca="1">AD25/AD26</f>
        <v>4.5992779783393507</v>
      </c>
      <c r="AE27" s="8">
        <f t="shared" ref="AE27:AG27" ca="1" si="11">AE25/AE26</f>
        <v>2.2677725118483409</v>
      </c>
      <c r="AF27" s="8">
        <f t="shared" ca="1" si="11"/>
        <v>3.4895287958115184</v>
      </c>
      <c r="AG27" s="8">
        <f t="shared" ca="1" si="11"/>
        <v>1.8990683229813665</v>
      </c>
      <c r="AH27"/>
      <c r="AI27"/>
      <c r="AJ27"/>
      <c r="AK27"/>
      <c r="AL27"/>
      <c r="AM27"/>
      <c r="AN27"/>
      <c r="AP27" s="7"/>
      <c r="AQ27" s="8">
        <f ca="1">AQ25/AQ26</f>
        <v>9.3004201680672267</v>
      </c>
      <c r="AR27" s="8">
        <f t="shared" ref="AR27" ca="1" si="12">AR25/AR26</f>
        <v>4.453563714902808</v>
      </c>
      <c r="AS27" s="8">
        <f t="shared" ref="AS27" ca="1" si="13">AS25/AS26</f>
        <v>7.565819861431871</v>
      </c>
      <c r="AT27" s="8">
        <f t="shared" ref="AT27" ca="1" si="14">AT25/AT26</f>
        <v>2.3737373737373737</v>
      </c>
      <c r="BC27"/>
      <c r="BE27"/>
      <c r="BF27" s="6">
        <f>ASCd16!A255</f>
        <v>58</v>
      </c>
      <c r="BG27">
        <f>ASCd16!B255</f>
        <v>0.50480000000000003</v>
      </c>
      <c r="BH27">
        <f>1.96*ASCd16!C255</f>
        <v>8.3692000000000003E-2</v>
      </c>
      <c r="BI27">
        <f>ASCd16!F255</f>
        <v>0.1636</v>
      </c>
      <c r="BJ27">
        <f>1.96*ASCd16!G255</f>
        <v>7.2127999999999998E-2</v>
      </c>
      <c r="BK27">
        <f>ASCd16!D255</f>
        <v>0.26100000000000001</v>
      </c>
      <c r="BL27">
        <f>1.96*ASCd16!E255</f>
        <v>5.5076E-2</v>
      </c>
      <c r="BM27">
        <f>ASCd16!H255</f>
        <v>7.0499999999999993E-2</v>
      </c>
      <c r="BN27">
        <f>1.96*ASCd16!I255</f>
        <v>3.6652000000000004E-2</v>
      </c>
      <c r="BO27"/>
      <c r="BP27"/>
      <c r="BQ27"/>
      <c r="BR27"/>
      <c r="BS27"/>
      <c r="BV27" s="6">
        <f>'Age cont'!A237</f>
        <v>18</v>
      </c>
      <c r="BW27">
        <f>'Age cont'!B237</f>
        <v>0.55359999999999998</v>
      </c>
      <c r="BX27">
        <f>'Age cont'!F237</f>
        <v>0.154</v>
      </c>
      <c r="BY27">
        <f>'Age cont'!D237</f>
        <v>0.2427</v>
      </c>
      <c r="BZ27">
        <f>'Age cont'!H237</f>
        <v>4.9700000000000001E-2</v>
      </c>
    </row>
    <row r="28" spans="1:78" x14ac:dyDescent="0.25">
      <c r="P28" s="7"/>
      <c r="R28" s="8">
        <f ca="1">R26/R27</f>
        <v>10.384615384615385</v>
      </c>
      <c r="S28" s="8">
        <f ca="1">S26/S27</f>
        <v>2.8575581395348837</v>
      </c>
      <c r="T28" s="8">
        <f ca="1">T26/T27</f>
        <v>8.0536480686695278</v>
      </c>
      <c r="U28" s="8">
        <f ca="1">U26/U27</f>
        <v>2.9888888888888889</v>
      </c>
      <c r="AP28" s="6" t="str">
        <f ca="1">INDIRECT(CONCATENATE("'",$AP$1,"'!A")&amp;($AQ$17+3))</f>
        <v>Paraguay</v>
      </c>
      <c r="AQ28">
        <f ca="1">INDIRECT(CONCATENATE("'",$AP$1,"'!B")&amp;($AQ$17+3))</f>
        <v>0.4783</v>
      </c>
      <c r="AR28">
        <f ca="1">INDIRECT(CONCATENATE("'",$AP$1,"'!F")&amp;($AQ$17+3))</f>
        <v>0.2162</v>
      </c>
      <c r="AS28">
        <f ca="1">INDIRECT(CONCATENATE("'",$AP$1,"'!D")&amp;($AQ$17+3))</f>
        <v>0.21870000000000001</v>
      </c>
      <c r="AT28">
        <f ca="1">INDIRECT(CONCATENATE("'",$AP$1,"'!H")&amp;($AQ$17+3))</f>
        <v>8.6900000000000005E-2</v>
      </c>
      <c r="BF28" s="6">
        <f>ASCd16!A256</f>
        <v>60</v>
      </c>
      <c r="BG28">
        <f>ASCd16!B256</f>
        <v>0.50900000000000001</v>
      </c>
      <c r="BH28">
        <f>1.96*ASCd16!C256</f>
        <v>7.9575999999999994E-2</v>
      </c>
      <c r="BI28">
        <f>ASCd16!F256</f>
        <v>0.16220000000000001</v>
      </c>
      <c r="BJ28">
        <f>1.96*ASCd16!G256</f>
        <v>6.8207999999999991E-2</v>
      </c>
      <c r="BK28">
        <f>ASCd16!D256</f>
        <v>0.2601</v>
      </c>
      <c r="BL28">
        <f>1.96*ASCd16!E256</f>
        <v>5.2920000000000002E-2</v>
      </c>
      <c r="BM28">
        <f>ASCd16!H256</f>
        <v>6.88E-2</v>
      </c>
      <c r="BN28">
        <f>1.96*ASCd16!I256</f>
        <v>3.4300000000000004E-2</v>
      </c>
      <c r="BV28" s="6">
        <f>'Age cont'!A238</f>
        <v>19</v>
      </c>
      <c r="BW28">
        <f>'Age cont'!B238</f>
        <v>0.55589999999999995</v>
      </c>
      <c r="BX28">
        <f>'Age cont'!F238</f>
        <v>0.15160000000000001</v>
      </c>
      <c r="BY28">
        <f>'Age cont'!D238</f>
        <v>0.24279999999999999</v>
      </c>
      <c r="BZ28">
        <f>'Age cont'!H238</f>
        <v>4.9700000000000001E-2</v>
      </c>
    </row>
    <row r="29" spans="1:78" x14ac:dyDescent="0.25">
      <c r="P29" s="6" t="str">
        <f ca="1">INDIRECT(CONCATENATE("'",$P$1,"'!A")&amp;($Q$17+3))</f>
        <v>Major obstacle</v>
      </c>
      <c r="Q29" t="str">
        <f ca="1">LEFT(P29,FIND("obstacle",P29)-2)</f>
        <v>Major</v>
      </c>
      <c r="R29" s="9">
        <f ca="1">INDIRECT(CONCATENATE("'",$P$1,"'!B")&amp;($Q$17+3))</f>
        <v>0.59379999999999999</v>
      </c>
      <c r="S29" s="9">
        <f ca="1">INDIRECT(CONCATENATE("'",$P$1,"'!F")&amp;($Q$17+3))</f>
        <v>0.1308</v>
      </c>
      <c r="T29" s="9">
        <f ca="1">INDIRECT(CONCATENATE("'",$P$1,"'!D")&amp;($Q$17+3))</f>
        <v>0.21629999999999999</v>
      </c>
      <c r="U29" s="9">
        <f ca="1">INDIRECT(CONCATENATE("'",$P$1,"'!H")&amp;($Q$17+3))</f>
        <v>5.91E-2</v>
      </c>
      <c r="AP29" s="6"/>
      <c r="AQ29">
        <f ca="1">INDIRECT(CONCATENATE("'",$AP$1,"'!C")&amp;($AQ$17+3))</f>
        <v>4.41E-2</v>
      </c>
      <c r="AR29">
        <f ca="1">INDIRECT(CONCATENATE("'",$AP$1,"'!G")&amp;($AQ$17+3))</f>
        <v>3.4599999999999999E-2</v>
      </c>
      <c r="AS29">
        <f ca="1">INDIRECT(CONCATENATE("'",$AP$1,"'!E")&amp;($AQ$17+3))</f>
        <v>3.1399999999999997E-2</v>
      </c>
      <c r="AT29">
        <f ca="1">INDIRECT(CONCATENATE("'",$AP$1,"'!I")&amp;($AQ$17+3))</f>
        <v>2.5100000000000001E-2</v>
      </c>
      <c r="BF29" s="6">
        <f>ASCd16!A257</f>
        <v>65</v>
      </c>
      <c r="BG29">
        <f>ASCd16!B257</f>
        <v>0.51929999999999998</v>
      </c>
      <c r="BH29">
        <f>1.96*ASCd16!C257</f>
        <v>6.9776000000000005E-2</v>
      </c>
      <c r="BI29">
        <f>ASCd16!F257</f>
        <v>0.15840000000000001</v>
      </c>
      <c r="BJ29">
        <f>1.96*ASCd16!G257</f>
        <v>5.8603999999999996E-2</v>
      </c>
      <c r="BK29">
        <f>ASCd16!D257</f>
        <v>0.25769999999999998</v>
      </c>
      <c r="BL29">
        <f>1.96*ASCd16!E257</f>
        <v>4.7627999999999997E-2</v>
      </c>
      <c r="BM29">
        <f>ASCd16!H257</f>
        <v>6.4600000000000005E-2</v>
      </c>
      <c r="BN29">
        <f>1.96*ASCd16!I257</f>
        <v>2.9204000000000001E-2</v>
      </c>
      <c r="BV29" s="6">
        <f>'Age cont'!A239</f>
        <v>20</v>
      </c>
      <c r="BW29">
        <f>'Age cont'!B239</f>
        <v>0.55810000000000004</v>
      </c>
      <c r="BX29">
        <f>'Age cont'!F239</f>
        <v>0.1492</v>
      </c>
      <c r="BY29">
        <f>'Age cont'!D239</f>
        <v>0.24299999999999999</v>
      </c>
      <c r="BZ29">
        <f>'Age cont'!H239</f>
        <v>4.9599999999999998E-2</v>
      </c>
    </row>
    <row r="30" spans="1:78" s="9" customFormat="1" x14ac:dyDescent="0.25">
      <c r="P30" s="6"/>
      <c r="R30" s="9">
        <f ca="1">INDIRECT(CONCATENATE("'",$P$1,"'!C")&amp;($Q$17+3))</f>
        <v>5.0500000000000003E-2</v>
      </c>
      <c r="S30" s="9">
        <f ca="1">INDIRECT(CONCATENATE("'",$P$1,"'!G")&amp;($Q$17+3))</f>
        <v>3.9800000000000002E-2</v>
      </c>
      <c r="T30" s="9">
        <f ca="1">INDIRECT(CONCATENATE("'",$P$1,"'!E")&amp;($Q$17+3))</f>
        <v>3.73E-2</v>
      </c>
      <c r="U30" s="9">
        <f ca="1">INDIRECT(CONCATENATE("'",$P$1,"'!I")&amp;($Q$17+3))</f>
        <v>2.2599999999999999E-2</v>
      </c>
      <c r="AC30"/>
      <c r="AD30"/>
      <c r="AE30"/>
      <c r="AF30"/>
      <c r="AG30"/>
      <c r="AH30"/>
      <c r="AP30" s="7"/>
      <c r="AQ30" s="8">
        <f ca="1">AQ28/AQ29</f>
        <v>10.845804988662131</v>
      </c>
      <c r="AR30" s="8">
        <f t="shared" ref="AR30" ca="1" si="15">AR28/AR29</f>
        <v>6.2485549132947984</v>
      </c>
      <c r="AS30" s="8">
        <f t="shared" ref="AS30" ca="1" si="16">AS28/AS29</f>
        <v>6.964968152866243</v>
      </c>
      <c r="AT30" s="8">
        <f t="shared" ref="AT30" ca="1" si="17">AT28/AT29</f>
        <v>3.4621513944223108</v>
      </c>
      <c r="BC30"/>
      <c r="BF30" s="6">
        <f>ASCd16!A258</f>
        <v>68</v>
      </c>
      <c r="BG30">
        <f>ASCd16!B258</f>
        <v>0.52539999999999998</v>
      </c>
      <c r="BH30">
        <f>1.96*ASCd16!C258</f>
        <v>6.4287999999999998E-2</v>
      </c>
      <c r="BI30">
        <f>ASCd16!F258</f>
        <v>0.15620000000000001</v>
      </c>
      <c r="BJ30">
        <f>1.96*ASCd16!G258</f>
        <v>5.3508E-2</v>
      </c>
      <c r="BK30">
        <f>ASCd16!D258</f>
        <v>0.25609999999999999</v>
      </c>
      <c r="BL30">
        <f>1.96*ASCd16!E258</f>
        <v>4.4884E-2</v>
      </c>
      <c r="BM30">
        <f>ASCd16!H258</f>
        <v>6.2199999999999998E-2</v>
      </c>
      <c r="BN30">
        <f>1.96*ASCd16!I258</f>
        <v>2.6460000000000001E-2</v>
      </c>
      <c r="BO30"/>
      <c r="BP30"/>
      <c r="BQ30"/>
      <c r="BR30"/>
      <c r="BS30"/>
      <c r="BV30" s="6">
        <f>'Age cont'!A240</f>
        <v>21</v>
      </c>
      <c r="BW30">
        <f>'Age cont'!B240</f>
        <v>0.56040000000000001</v>
      </c>
      <c r="BX30">
        <f>'Age cont'!F240</f>
        <v>0.1469</v>
      </c>
      <c r="BY30">
        <f>'Age cont'!D240</f>
        <v>0.24310000000000001</v>
      </c>
      <c r="BZ30">
        <f>'Age cont'!H240</f>
        <v>4.9599999999999998E-2</v>
      </c>
    </row>
    <row r="31" spans="1:78" x14ac:dyDescent="0.25">
      <c r="P31" s="7"/>
      <c r="R31" s="8">
        <f ca="1">R29/R30</f>
        <v>11.758415841584158</v>
      </c>
      <c r="S31" s="8">
        <f ca="1">S29/S30</f>
        <v>3.2864321608040199</v>
      </c>
      <c r="T31" s="8">
        <f ca="1">T29/T30</f>
        <v>5.7989276139410189</v>
      </c>
      <c r="U31" s="8">
        <f ca="1">U29/U30</f>
        <v>2.6150442477876106</v>
      </c>
      <c r="AP31" s="6" t="str">
        <f ca="1">INDIRECT(CONCATENATE("'",$AP$1,"'!A")&amp;($AQ$17+4))</f>
        <v>Peru</v>
      </c>
      <c r="AQ31">
        <f ca="1">INDIRECT(CONCATENATE("'",$AP$1,"'!B")&amp;($AQ$17+4))</f>
        <v>0.62470000000000003</v>
      </c>
      <c r="AR31">
        <f ca="1">INDIRECT(CONCATENATE("'",$AP$1,"'!F")&amp;($AQ$17+4))</f>
        <v>5.9799999999999999E-2</v>
      </c>
      <c r="AS31">
        <f ca="1">INDIRECT(CONCATENATE("'",$AP$1,"'!D")&amp;($AQ$17+4))</f>
        <v>0.28739999999999999</v>
      </c>
      <c r="AT31">
        <f ca="1">INDIRECT(CONCATENATE("'",$AP$1,"'!H")&amp;($AQ$17+4))</f>
        <v>2.81E-2</v>
      </c>
      <c r="BF31" s="6">
        <f>ASCd16!A259</f>
        <v>70</v>
      </c>
      <c r="BG31">
        <f>ASCd16!B259</f>
        <v>0.52949999999999997</v>
      </c>
      <c r="BH31">
        <f>1.96*ASCd16!C259</f>
        <v>6.0760000000000002E-2</v>
      </c>
      <c r="BI31">
        <f>ASCd16!F259</f>
        <v>0.1547</v>
      </c>
      <c r="BJ31">
        <f>1.96*ASCd16!G259</f>
        <v>5.0175999999999998E-2</v>
      </c>
      <c r="BK31">
        <f>ASCd16!D259</f>
        <v>0.25509999999999999</v>
      </c>
      <c r="BL31">
        <f>1.96*ASCd16!E259</f>
        <v>4.3119999999999999E-2</v>
      </c>
      <c r="BM31">
        <f>ASCd16!H259</f>
        <v>6.0600000000000001E-2</v>
      </c>
      <c r="BN31">
        <f>1.96*ASCd16!I259</f>
        <v>2.4891999999999997E-2</v>
      </c>
      <c r="BV31" s="6">
        <f>'Age cont'!A241</f>
        <v>22</v>
      </c>
      <c r="BW31">
        <f>'Age cont'!B241</f>
        <v>0.56259999999999999</v>
      </c>
      <c r="BX31">
        <f>'Age cont'!F241</f>
        <v>0.14460000000000001</v>
      </c>
      <c r="BY31">
        <f>'Age cont'!D241</f>
        <v>0.2432</v>
      </c>
      <c r="BZ31">
        <f>'Age cont'!H241</f>
        <v>4.9500000000000002E-2</v>
      </c>
    </row>
    <row r="32" spans="1:78" x14ac:dyDescent="0.25">
      <c r="A32" s="6"/>
      <c r="P32" s="6" t="str">
        <f ca="1">INDIRECT(CONCATENATE("'",$P$1,"'!A")&amp;($Q$17+4))</f>
        <v>Very severe obstacle</v>
      </c>
      <c r="Q32" t="str">
        <f ca="1">LEFT(P32,FIND("obstacle",P32)-2)</f>
        <v>Very severe</v>
      </c>
      <c r="R32" s="9">
        <f ca="1">INDIRECT(CONCATENATE("'",$P$1,"'!B")&amp;($Q$17+4))</f>
        <v>0.55320000000000003</v>
      </c>
      <c r="S32" s="9">
        <f ca="1">INDIRECT(CONCATENATE("'",$P$1,"'!F")&amp;($Q$17+4))</f>
        <v>0.14299999999999999</v>
      </c>
      <c r="T32" s="9">
        <f ca="1">INDIRECT(CONCATENATE("'",$P$1,"'!D")&amp;($Q$17+4))</f>
        <v>0.18629999999999999</v>
      </c>
      <c r="U32" s="9">
        <f ca="1">INDIRECT(CONCATENATE("'",$P$1,"'!H")&amp;($Q$17+4))</f>
        <v>0.11749999999999999</v>
      </c>
      <c r="AP32" s="6"/>
      <c r="AQ32">
        <f ca="1">INDIRECT(CONCATENATE("'",$AP$1,"'!C")&amp;($AQ$17+4))</f>
        <v>3.27E-2</v>
      </c>
      <c r="AR32">
        <f ca="1">INDIRECT(CONCATENATE("'",$AP$1,"'!G")&amp;($AQ$17+4))</f>
        <v>2.12E-2</v>
      </c>
      <c r="AS32">
        <f ca="1">INDIRECT(CONCATENATE("'",$AP$1,"'!E")&amp;($AQ$17+4))</f>
        <v>3.0300000000000001E-2</v>
      </c>
      <c r="AT32">
        <f ca="1">INDIRECT(CONCATENATE("'",$AP$1,"'!I")&amp;($AQ$17+4))</f>
        <v>1.7000000000000001E-2</v>
      </c>
      <c r="BF32" s="6">
        <f>ASCd16!A260</f>
        <v>75</v>
      </c>
      <c r="BG32">
        <f>ASCd16!B260</f>
        <v>0.53969999999999996</v>
      </c>
      <c r="BH32">
        <f>1.96*ASCd16!C260</f>
        <v>5.2527999999999998E-2</v>
      </c>
      <c r="BI32">
        <f>ASCd16!F260</f>
        <v>0.151</v>
      </c>
      <c r="BJ32">
        <f>1.96*ASCd16!G260</f>
        <v>4.3119999999999999E-2</v>
      </c>
      <c r="BK32">
        <f>ASCd16!D260</f>
        <v>0.25240000000000001</v>
      </c>
      <c r="BL32">
        <f>1.96*ASCd16!E260</f>
        <v>3.9199999999999999E-2</v>
      </c>
      <c r="BM32">
        <f>ASCd16!H260</f>
        <v>5.6899999999999999E-2</v>
      </c>
      <c r="BN32">
        <f>1.96*ASCd16!I260</f>
        <v>2.1364000000000001E-2</v>
      </c>
      <c r="BV32" s="6">
        <f>'Age cont'!A242</f>
        <v>23</v>
      </c>
      <c r="BW32">
        <f>'Age cont'!B242</f>
        <v>0.56479999999999997</v>
      </c>
      <c r="BX32">
        <f>'Age cont'!F242</f>
        <v>0.1424</v>
      </c>
      <c r="BY32">
        <f>'Age cont'!D242</f>
        <v>0.24329999999999999</v>
      </c>
      <c r="BZ32">
        <f>'Age cont'!H242</f>
        <v>4.9500000000000002E-2</v>
      </c>
    </row>
    <row r="33" spans="1:78" s="9" customFormat="1" x14ac:dyDescent="0.25">
      <c r="A33" s="7"/>
      <c r="B33" s="8"/>
      <c r="C33" s="8"/>
      <c r="D33" s="8"/>
      <c r="E33" s="8"/>
      <c r="P33" s="6"/>
      <c r="R33" s="9">
        <f ca="1">INDIRECT(CONCATENATE("'",$P$1,"'!C")&amp;($Q$17+4))</f>
        <v>6.4199999999999993E-2</v>
      </c>
      <c r="S33" s="9">
        <f ca="1">INDIRECT(CONCATENATE("'",$P$1,"'!G")&amp;($Q$17+4))</f>
        <v>5.3699999999999998E-2</v>
      </c>
      <c r="T33" s="9">
        <f ca="1">INDIRECT(CONCATENATE("'",$P$1,"'!E")&amp;($Q$17+4))</f>
        <v>4.4600000000000001E-2</v>
      </c>
      <c r="U33" s="9">
        <f ca="1">INDIRECT(CONCATENATE("'",$P$1,"'!I")&amp;($Q$17+4))</f>
        <v>3.9800000000000002E-2</v>
      </c>
      <c r="AP33" s="7"/>
      <c r="AQ33" s="8">
        <f ca="1">AQ31/AQ32</f>
        <v>19.103975535168196</v>
      </c>
      <c r="AR33" s="8">
        <f t="shared" ref="AR33" ca="1" si="18">AR31/AR32</f>
        <v>2.8207547169811322</v>
      </c>
      <c r="AS33" s="8">
        <f t="shared" ref="AS33" ca="1" si="19">AS31/AS32</f>
        <v>9.4851485148514847</v>
      </c>
      <c r="AT33" s="8">
        <f t="shared" ref="AT33" ca="1" si="20">AT31/AT32</f>
        <v>1.6529411764705881</v>
      </c>
      <c r="BF33" s="6">
        <f>ASCd16!A261</f>
        <v>78</v>
      </c>
      <c r="BG33">
        <f>ASCd16!B261</f>
        <v>0.54569999999999996</v>
      </c>
      <c r="BH33">
        <f>1.96*ASCd16!C261</f>
        <v>4.8411999999999997E-2</v>
      </c>
      <c r="BI33">
        <f>ASCd16!F261</f>
        <v>0.14879999999999999</v>
      </c>
      <c r="BJ33">
        <f>1.96*ASCd16!G261</f>
        <v>3.9591999999999995E-2</v>
      </c>
      <c r="BK33">
        <f>ASCd16!D261</f>
        <v>0.25080000000000002</v>
      </c>
      <c r="BL33">
        <f>1.96*ASCd16!E261</f>
        <v>3.7435999999999997E-2</v>
      </c>
      <c r="BM33">
        <f>ASCd16!H261</f>
        <v>5.4699999999999999E-2</v>
      </c>
      <c r="BN33">
        <f>1.96*ASCd16!I261</f>
        <v>1.9795999999999998E-2</v>
      </c>
      <c r="BO33"/>
      <c r="BP33"/>
      <c r="BQ33"/>
      <c r="BR33"/>
      <c r="BS33"/>
      <c r="BV33" s="6">
        <f>'Age cont'!A243</f>
        <v>24</v>
      </c>
      <c r="BW33">
        <f>'Age cont'!B243</f>
        <v>0.56699999999999995</v>
      </c>
      <c r="BX33">
        <f>'Age cont'!F243</f>
        <v>0.14019999999999999</v>
      </c>
      <c r="BY33">
        <f>'Age cont'!D243</f>
        <v>0.24340000000000001</v>
      </c>
      <c r="BZ33">
        <f>'Age cont'!H243</f>
        <v>4.9399999999999999E-2</v>
      </c>
    </row>
    <row r="34" spans="1:78" x14ac:dyDescent="0.25">
      <c r="A34" s="6"/>
      <c r="P34" s="7"/>
      <c r="R34" s="8">
        <f ca="1">R32/R33</f>
        <v>8.6168224299065432</v>
      </c>
      <c r="S34" s="8">
        <f ca="1">S32/S33</f>
        <v>2.6629422718808193</v>
      </c>
      <c r="T34" s="8">
        <f ca="1">T32/T33</f>
        <v>4.1771300448430493</v>
      </c>
      <c r="U34" s="8">
        <f ca="1">U32/U33</f>
        <v>2.9522613065326628</v>
      </c>
      <c r="AP34" s="6" t="str">
        <f ca="1">INDIRECT(CONCATENATE("'",$AP$1,"'!A")&amp;($AQ$17+5))</f>
        <v>Uruguay</v>
      </c>
      <c r="AQ34">
        <f ca="1">INDIRECT(CONCATENATE("'",$AP$1,"'!B")&amp;($AQ$17+5))</f>
        <v>0.6946</v>
      </c>
      <c r="AR34">
        <f ca="1">INDIRECT(CONCATENATE("'",$AP$1,"'!F")&amp;($AQ$17+5))</f>
        <v>5.1700000000000003E-2</v>
      </c>
      <c r="AS34">
        <f ca="1">INDIRECT(CONCATENATE("'",$AP$1,"'!D")&amp;($AQ$17+5))</f>
        <v>0.2208</v>
      </c>
      <c r="AT34">
        <f ca="1">INDIRECT(CONCATENATE("'",$AP$1,"'!H")&amp;($AQ$17+5))</f>
        <v>3.2899999999999999E-2</v>
      </c>
      <c r="BF34" s="6">
        <f>ASCd16!A262</f>
        <v>80</v>
      </c>
      <c r="BG34">
        <f>ASCd16!B262</f>
        <v>0.54969999999999997</v>
      </c>
      <c r="BH34">
        <f>1.96*ASCd16!C262</f>
        <v>4.6059999999999997E-2</v>
      </c>
      <c r="BI34">
        <f>ASCd16!F262</f>
        <v>0.14729999999999999</v>
      </c>
      <c r="BJ34">
        <f>1.96*ASCd16!G262</f>
        <v>3.7631999999999999E-2</v>
      </c>
      <c r="BK34">
        <f>ASCd16!D262</f>
        <v>0.24970000000000001</v>
      </c>
      <c r="BL34">
        <f>1.96*ASCd16!E262</f>
        <v>3.6455999999999995E-2</v>
      </c>
      <c r="BM34">
        <f>ASCd16!H262</f>
        <v>5.33E-2</v>
      </c>
      <c r="BN34">
        <f>1.96*ASCd16!I262</f>
        <v>1.8815999999999999E-2</v>
      </c>
      <c r="BV34" s="6">
        <f>'Age cont'!A244</f>
        <v>25</v>
      </c>
      <c r="BW34">
        <f>'Age cont'!B244</f>
        <v>0.56910000000000005</v>
      </c>
      <c r="BX34">
        <f>'Age cont'!F244</f>
        <v>0.13800000000000001</v>
      </c>
      <c r="BY34">
        <f>'Age cont'!D244</f>
        <v>0.24349999999999999</v>
      </c>
      <c r="BZ34">
        <f>'Age cont'!H244</f>
        <v>4.9399999999999999E-2</v>
      </c>
    </row>
    <row r="35" spans="1:78" x14ac:dyDescent="0.25">
      <c r="AQ35">
        <f ca="1">INDIRECT(CONCATENATE("'",$AP$1,"'!C")&amp;($AQ$17+5))</f>
        <v>4.7600000000000003E-2</v>
      </c>
      <c r="AR35">
        <f ca="1">INDIRECT(CONCATENATE("'",$AP$1,"'!G")&amp;($AQ$17+5))</f>
        <v>2.58E-2</v>
      </c>
      <c r="AS35">
        <f ca="1">INDIRECT(CONCATENATE("'",$AP$1,"'!E")&amp;($AQ$17+5))</f>
        <v>4.1399999999999999E-2</v>
      </c>
      <c r="AT35">
        <f ca="1">INDIRECT(CONCATENATE("'",$AP$1,"'!I")&amp;($AQ$17+5))</f>
        <v>1.41E-2</v>
      </c>
      <c r="BF35" s="6">
        <f>ASCd16!A263</f>
        <v>84</v>
      </c>
      <c r="BG35">
        <f>ASCd16!B263</f>
        <v>0.55759999999999998</v>
      </c>
      <c r="BH35">
        <f>1.96*ASCd16!C263</f>
        <v>4.2335999999999999E-2</v>
      </c>
      <c r="BI35">
        <f>ASCd16!F263</f>
        <v>0.1444</v>
      </c>
      <c r="BJ35">
        <f>1.96*ASCd16!G263</f>
        <v>3.5083999999999997E-2</v>
      </c>
      <c r="BK35">
        <f>ASCd16!D263</f>
        <v>0.24740000000000001</v>
      </c>
      <c r="BL35">
        <f>1.96*ASCd16!E263</f>
        <v>3.4888000000000002E-2</v>
      </c>
      <c r="BM35">
        <f>ASCd16!H263</f>
        <v>5.0599999999999999E-2</v>
      </c>
      <c r="BN35">
        <f>1.96*ASCd16!I263</f>
        <v>1.7444000000000001E-2</v>
      </c>
      <c r="BV35" s="6">
        <f>'Age cont'!A245</f>
        <v>26</v>
      </c>
      <c r="BW35">
        <f>'Age cont'!B245</f>
        <v>0.57130000000000003</v>
      </c>
      <c r="BX35">
        <f>'Age cont'!F245</f>
        <v>0.1358</v>
      </c>
      <c r="BY35">
        <f>'Age cont'!D245</f>
        <v>0.24360000000000001</v>
      </c>
      <c r="BZ35">
        <f>'Age cont'!H245</f>
        <v>4.9299999999999997E-2</v>
      </c>
    </row>
    <row r="36" spans="1:78" s="9" customFormat="1" x14ac:dyDescent="0.25">
      <c r="A36" s="7"/>
      <c r="B36" s="8"/>
      <c r="C36" s="8"/>
      <c r="D36" s="8"/>
      <c r="E36" s="8"/>
      <c r="P36"/>
      <c r="Q36"/>
      <c r="R36"/>
      <c r="S36"/>
      <c r="T36"/>
      <c r="U36"/>
      <c r="AP36" s="7"/>
      <c r="AQ36" s="8">
        <f ca="1">AQ34/AQ35</f>
        <v>14.592436974789916</v>
      </c>
      <c r="AR36" s="8">
        <f t="shared" ref="AR36" ca="1" si="21">AR34/AR35</f>
        <v>2.0038759689922481</v>
      </c>
      <c r="AS36" s="8">
        <f t="shared" ref="AS36" ca="1" si="22">AS34/AS35</f>
        <v>5.333333333333333</v>
      </c>
      <c r="AT36" s="8">
        <f t="shared" ref="AT36" ca="1" si="23">AT34/AT35</f>
        <v>2.3333333333333335</v>
      </c>
      <c r="BF36" s="6">
        <f>ASCd16!A264</f>
        <v>85</v>
      </c>
      <c r="BG36">
        <f>ASCd16!B264</f>
        <v>0.55959999999999999</v>
      </c>
      <c r="BH36">
        <f>1.96*ASCd16!C264</f>
        <v>4.1748E-2</v>
      </c>
      <c r="BI36">
        <f>ASCd16!F264</f>
        <v>0.14360000000000001</v>
      </c>
      <c r="BJ36">
        <f>1.96*ASCd16!G264</f>
        <v>3.4495999999999999E-2</v>
      </c>
      <c r="BK36">
        <f>ASCd16!D264</f>
        <v>0.24679999999999999</v>
      </c>
      <c r="BL36">
        <f>1.96*ASCd16!E264</f>
        <v>3.4692000000000001E-2</v>
      </c>
      <c r="BM36">
        <f>ASCd16!H264</f>
        <v>0.05</v>
      </c>
      <c r="BN36">
        <f>1.96*ASCd16!I264</f>
        <v>1.7247999999999999E-2</v>
      </c>
      <c r="BO36"/>
      <c r="BP36"/>
      <c r="BQ36"/>
      <c r="BR36"/>
      <c r="BS36"/>
      <c r="BV36" s="6">
        <f>'Age cont'!A246</f>
        <v>27</v>
      </c>
      <c r="BW36">
        <f>'Age cont'!B246</f>
        <v>0.57340000000000002</v>
      </c>
      <c r="BX36">
        <f>'Age cont'!F246</f>
        <v>0.1336</v>
      </c>
      <c r="BY36">
        <f>'Age cont'!D246</f>
        <v>0.24360000000000001</v>
      </c>
      <c r="BZ36">
        <f>'Age cont'!H246</f>
        <v>4.9299999999999997E-2</v>
      </c>
    </row>
    <row r="37" spans="1:78" x14ac:dyDescent="0.25">
      <c r="BF37" s="6">
        <f>ASCd16!A265</f>
        <v>87</v>
      </c>
      <c r="BG37">
        <f>ASCd16!B265</f>
        <v>0.5635</v>
      </c>
      <c r="BH37">
        <f>1.96*ASCd16!C265</f>
        <v>4.0767999999999999E-2</v>
      </c>
      <c r="BI37">
        <f>ASCd16!F265</f>
        <v>0.14219999999999999</v>
      </c>
      <c r="BJ37">
        <f>1.96*ASCd16!G265</f>
        <v>3.4103999999999995E-2</v>
      </c>
      <c r="BK37">
        <f>ASCd16!D265</f>
        <v>0.24560000000000001</v>
      </c>
      <c r="BL37">
        <f>1.96*ASCd16!E265</f>
        <v>3.4300000000000004E-2</v>
      </c>
      <c r="BM37">
        <f>ASCd16!H265</f>
        <v>4.87E-2</v>
      </c>
      <c r="BN37">
        <f>1.96*ASCd16!I265</f>
        <v>1.6855999999999999E-2</v>
      </c>
      <c r="BV37" s="6">
        <f>'Age cont'!A247</f>
        <v>28</v>
      </c>
      <c r="BW37">
        <f>'Age cont'!B247</f>
        <v>0.5756</v>
      </c>
      <c r="BX37">
        <f>'Age cont'!F247</f>
        <v>0.13150000000000001</v>
      </c>
      <c r="BY37">
        <f>'Age cont'!D247</f>
        <v>0.2437</v>
      </c>
      <c r="BZ37">
        <f>'Age cont'!H247</f>
        <v>4.9200000000000001E-2</v>
      </c>
    </row>
    <row r="38" spans="1:78" x14ac:dyDescent="0.25">
      <c r="BF38" s="6">
        <f>ASCd16!A266</f>
        <v>88</v>
      </c>
      <c r="BG38">
        <f>ASCd16!B266</f>
        <v>0.5655</v>
      </c>
      <c r="BH38">
        <f>1.96*ASCd16!C266</f>
        <v>4.0376000000000002E-2</v>
      </c>
      <c r="BI38">
        <f>ASCd16!F266</f>
        <v>0.1414</v>
      </c>
      <c r="BJ38">
        <f>1.96*ASCd16!G266</f>
        <v>3.3908000000000001E-2</v>
      </c>
      <c r="BK38">
        <f>ASCd16!D266</f>
        <v>0.245</v>
      </c>
      <c r="BL38">
        <f>1.96*ASCd16!E266</f>
        <v>3.4103999999999995E-2</v>
      </c>
      <c r="BM38">
        <f>ASCd16!H266</f>
        <v>4.8000000000000001E-2</v>
      </c>
      <c r="BN38">
        <f>1.96*ASCd16!I266</f>
        <v>1.6660000000000001E-2</v>
      </c>
      <c r="BV38" s="6">
        <f>'Age cont'!A248</f>
        <v>29</v>
      </c>
      <c r="BW38">
        <f>'Age cont'!B248</f>
        <v>0.57769999999999999</v>
      </c>
      <c r="BX38">
        <f>'Age cont'!F248</f>
        <v>0.12939999999999999</v>
      </c>
      <c r="BY38">
        <f>'Age cont'!D248</f>
        <v>0.2437</v>
      </c>
      <c r="BZ38">
        <f>'Age cont'!H248</f>
        <v>4.9200000000000001E-2</v>
      </c>
    </row>
    <row r="39" spans="1:78" x14ac:dyDescent="0.25">
      <c r="BF39" s="6">
        <f>ASCd16!A267</f>
        <v>89</v>
      </c>
      <c r="BG39">
        <f>ASCd16!B267</f>
        <v>0.5675</v>
      </c>
      <c r="BH39">
        <f>1.96*ASCd16!C267</f>
        <v>4.018E-2</v>
      </c>
      <c r="BI39">
        <f>ASCd16!F267</f>
        <v>0.14069999999999999</v>
      </c>
      <c r="BJ39">
        <f>1.96*ASCd16!G267</f>
        <v>3.3908000000000001E-2</v>
      </c>
      <c r="BK39">
        <f>ASCd16!D267</f>
        <v>0.24440000000000001</v>
      </c>
      <c r="BL39">
        <f>1.96*ASCd16!E267</f>
        <v>3.4103999999999995E-2</v>
      </c>
      <c r="BM39">
        <f>ASCd16!H267</f>
        <v>4.7399999999999998E-2</v>
      </c>
      <c r="BN39">
        <f>1.96*ASCd16!I267</f>
        <v>1.6660000000000001E-2</v>
      </c>
      <c r="BV39" s="6">
        <f>'Age cont'!A249</f>
        <v>30</v>
      </c>
      <c r="BW39">
        <f>'Age cont'!B249</f>
        <v>0.57969999999999999</v>
      </c>
      <c r="BX39">
        <f>'Age cont'!F249</f>
        <v>0.12740000000000001</v>
      </c>
      <c r="BY39">
        <f>'Age cont'!D249</f>
        <v>0.24379999999999999</v>
      </c>
      <c r="BZ39">
        <f>'Age cont'!H249</f>
        <v>4.9099999999999998E-2</v>
      </c>
    </row>
    <row r="40" spans="1:78" x14ac:dyDescent="0.25">
      <c r="BF40" s="6">
        <f>ASCd16!A268</f>
        <v>90</v>
      </c>
      <c r="BG40">
        <f>ASCd16!B268</f>
        <v>0.56940000000000002</v>
      </c>
      <c r="BH40">
        <f>1.96*ASCd16!C268</f>
        <v>4.018E-2</v>
      </c>
      <c r="BI40">
        <f>ASCd16!F268</f>
        <v>0.14000000000000001</v>
      </c>
      <c r="BJ40">
        <f>1.96*ASCd16!G268</f>
        <v>3.4103999999999995E-2</v>
      </c>
      <c r="BK40">
        <f>ASCd16!D268</f>
        <v>0.24379999999999999</v>
      </c>
      <c r="BL40">
        <f>1.96*ASCd16!E268</f>
        <v>3.4103999999999995E-2</v>
      </c>
      <c r="BM40">
        <f>ASCd16!H268</f>
        <v>4.6800000000000001E-2</v>
      </c>
      <c r="BN40">
        <f>1.96*ASCd16!I268</f>
        <v>1.6463999999999999E-2</v>
      </c>
      <c r="BV40" s="6">
        <f>'Age cont'!A250</f>
        <v>31</v>
      </c>
      <c r="BW40">
        <f>'Age cont'!B250</f>
        <v>0.58179999999999998</v>
      </c>
      <c r="BX40">
        <f>'Age cont'!F250</f>
        <v>0.12529999999999999</v>
      </c>
      <c r="BY40">
        <f>'Age cont'!D250</f>
        <v>0.24379999999999999</v>
      </c>
      <c r="BZ40">
        <f>'Age cont'!H250</f>
        <v>4.9099999999999998E-2</v>
      </c>
    </row>
    <row r="41" spans="1:78" x14ac:dyDescent="0.25">
      <c r="BF41" s="6">
        <f>ASCd16!A269</f>
        <v>92</v>
      </c>
      <c r="BG41">
        <f>ASCd16!B269</f>
        <v>0.57330000000000003</v>
      </c>
      <c r="BH41">
        <f>1.96*ASCd16!C269</f>
        <v>4.0376000000000002E-2</v>
      </c>
      <c r="BI41">
        <f>ASCd16!F269</f>
        <v>0.13850000000000001</v>
      </c>
      <c r="BJ41">
        <f>1.96*ASCd16!G269</f>
        <v>3.4495999999999999E-2</v>
      </c>
      <c r="BK41">
        <f>ASCd16!D269</f>
        <v>0.24260000000000001</v>
      </c>
      <c r="BL41">
        <f>1.96*ASCd16!E269</f>
        <v>3.4300000000000004E-2</v>
      </c>
      <c r="BM41">
        <f>ASCd16!H269</f>
        <v>4.5600000000000002E-2</v>
      </c>
      <c r="BN41">
        <f>1.96*ASCd16!I269</f>
        <v>1.6268000000000001E-2</v>
      </c>
      <c r="BV41" s="6">
        <f>'Age cont'!A251</f>
        <v>32</v>
      </c>
      <c r="BW41">
        <f>'Age cont'!B251</f>
        <v>0.58389999999999997</v>
      </c>
      <c r="BX41">
        <f>'Age cont'!F251</f>
        <v>0.12330000000000001</v>
      </c>
      <c r="BY41">
        <f>'Age cont'!D251</f>
        <v>0.24379999999999999</v>
      </c>
      <c r="BZ41">
        <f>'Age cont'!H251</f>
        <v>4.9000000000000002E-2</v>
      </c>
    </row>
    <row r="42" spans="1:78" x14ac:dyDescent="0.25">
      <c r="BF42" s="6"/>
      <c r="BV42" s="6">
        <f>'Age cont'!A252</f>
        <v>33</v>
      </c>
      <c r="BW42">
        <f>'Age cont'!B252</f>
        <v>0.58589999999999998</v>
      </c>
      <c r="BX42">
        <f>'Age cont'!F252</f>
        <v>0.12139999999999999</v>
      </c>
      <c r="BY42">
        <f>'Age cont'!D252</f>
        <v>0.24379999999999999</v>
      </c>
      <c r="BZ42">
        <f>'Age cont'!H252</f>
        <v>4.8899999999999999E-2</v>
      </c>
    </row>
    <row r="43" spans="1:78" x14ac:dyDescent="0.25">
      <c r="BV43" s="6">
        <f>'Age cont'!A253</f>
        <v>34</v>
      </c>
      <c r="BW43">
        <f>'Age cont'!B253</f>
        <v>0.58789999999999998</v>
      </c>
      <c r="BX43">
        <f>'Age cont'!F253</f>
        <v>0.11940000000000001</v>
      </c>
      <c r="BY43">
        <f>'Age cont'!D253</f>
        <v>0.24379999999999999</v>
      </c>
      <c r="BZ43">
        <f>'Age cont'!H253</f>
        <v>4.8899999999999999E-2</v>
      </c>
    </row>
    <row r="44" spans="1:78" x14ac:dyDescent="0.25">
      <c r="BV44" s="6">
        <f>'Age cont'!A254</f>
        <v>35</v>
      </c>
      <c r="BW44">
        <f>'Age cont'!B254</f>
        <v>0.58989999999999998</v>
      </c>
      <c r="BX44">
        <f>'Age cont'!F254</f>
        <v>0.11749999999999999</v>
      </c>
      <c r="BY44">
        <f>'Age cont'!D254</f>
        <v>0.24379999999999999</v>
      </c>
      <c r="BZ44">
        <f>'Age cont'!H254</f>
        <v>4.8800000000000003E-2</v>
      </c>
    </row>
    <row r="45" spans="1:78" x14ac:dyDescent="0.25">
      <c r="BV45" s="6">
        <f>'Age cont'!A255</f>
        <v>36</v>
      </c>
      <c r="BW45">
        <f>'Age cont'!B255</f>
        <v>0.59189999999999998</v>
      </c>
      <c r="BX45">
        <f>'Age cont'!F255</f>
        <v>0.11559999999999999</v>
      </c>
      <c r="BY45">
        <f>'Age cont'!D255</f>
        <v>0.24379999999999999</v>
      </c>
      <c r="BZ45">
        <f>'Age cont'!H255</f>
        <v>4.87E-2</v>
      </c>
    </row>
    <row r="46" spans="1:78" x14ac:dyDescent="0.25">
      <c r="BV46" s="6">
        <f>'Age cont'!A256</f>
        <v>37</v>
      </c>
      <c r="BW46">
        <f>'Age cont'!B256</f>
        <v>0.59389999999999998</v>
      </c>
      <c r="BX46">
        <f>'Age cont'!F256</f>
        <v>0.1137</v>
      </c>
      <c r="BY46">
        <f>'Age cont'!D256</f>
        <v>0.2437</v>
      </c>
      <c r="BZ46">
        <f>'Age cont'!H256</f>
        <v>4.87E-2</v>
      </c>
    </row>
    <row r="47" spans="1:78" x14ac:dyDescent="0.25">
      <c r="BV47" s="6">
        <f>'Age cont'!A257</f>
        <v>38</v>
      </c>
      <c r="BW47">
        <f>'Age cont'!B257</f>
        <v>0.59589999999999999</v>
      </c>
      <c r="BX47">
        <f>'Age cont'!F257</f>
        <v>0.1119</v>
      </c>
      <c r="BY47">
        <f>'Age cont'!D257</f>
        <v>0.2437</v>
      </c>
      <c r="BZ47">
        <f>'Age cont'!H257</f>
        <v>4.8599999999999997E-2</v>
      </c>
    </row>
    <row r="48" spans="1:78" x14ac:dyDescent="0.25">
      <c r="BV48" s="6">
        <f>'Age cont'!A258</f>
        <v>39</v>
      </c>
      <c r="BW48">
        <f>'Age cont'!B258</f>
        <v>0.5978</v>
      </c>
      <c r="BX48">
        <f>'Age cont'!F258</f>
        <v>0.1101</v>
      </c>
      <c r="BY48">
        <f>'Age cont'!D258</f>
        <v>0.24360000000000001</v>
      </c>
      <c r="BZ48">
        <f>'Age cont'!H258</f>
        <v>4.8500000000000001E-2</v>
      </c>
    </row>
    <row r="49" spans="74:78" x14ac:dyDescent="0.25">
      <c r="BV49" s="6">
        <f>'Age cont'!A259</f>
        <v>40</v>
      </c>
      <c r="BW49">
        <f>'Age cont'!B259</f>
        <v>0.59970000000000001</v>
      </c>
      <c r="BX49">
        <f>'Age cont'!F259</f>
        <v>0.10829999999999999</v>
      </c>
      <c r="BY49">
        <f>'Age cont'!D259</f>
        <v>0.24360000000000001</v>
      </c>
      <c r="BZ49">
        <f>'Age cont'!H259</f>
        <v>4.8399999999999999E-2</v>
      </c>
    </row>
    <row r="50" spans="74:78" x14ac:dyDescent="0.25">
      <c r="BV50" s="6">
        <f>'Age cont'!A260</f>
        <v>41</v>
      </c>
      <c r="BW50">
        <f>'Age cont'!B260</f>
        <v>0.60170000000000001</v>
      </c>
      <c r="BX50">
        <f>'Age cont'!F260</f>
        <v>0.1065</v>
      </c>
      <c r="BY50">
        <f>'Age cont'!D260</f>
        <v>0.24349999999999999</v>
      </c>
      <c r="BZ50">
        <f>'Age cont'!H260</f>
        <v>4.8300000000000003E-2</v>
      </c>
    </row>
    <row r="51" spans="74:78" x14ac:dyDescent="0.25">
      <c r="BV51" s="6">
        <f>'Age cont'!A261</f>
        <v>42</v>
      </c>
      <c r="BW51">
        <f>'Age cont'!B261</f>
        <v>0.60360000000000003</v>
      </c>
      <c r="BX51">
        <f>'Age cont'!F261</f>
        <v>0.1048</v>
      </c>
      <c r="BY51">
        <f>'Age cont'!D261</f>
        <v>0.24340000000000001</v>
      </c>
      <c r="BZ51">
        <f>'Age cont'!H261</f>
        <v>4.8300000000000003E-2</v>
      </c>
    </row>
    <row r="52" spans="74:78" x14ac:dyDescent="0.25">
      <c r="BV52" s="6">
        <f>'Age cont'!A262</f>
        <v>43</v>
      </c>
      <c r="BW52">
        <f>'Age cont'!B262</f>
        <v>0.60540000000000005</v>
      </c>
      <c r="BX52">
        <f>'Age cont'!F262</f>
        <v>0.10299999999999999</v>
      </c>
      <c r="BY52">
        <f>'Age cont'!D262</f>
        <v>0.24329999999999999</v>
      </c>
      <c r="BZ52">
        <f>'Age cont'!H262</f>
        <v>4.82E-2</v>
      </c>
    </row>
    <row r="53" spans="74:78" x14ac:dyDescent="0.25">
      <c r="BV53" s="6">
        <f>'Age cont'!A263</f>
        <v>44</v>
      </c>
      <c r="BW53">
        <f>'Age cont'!B263</f>
        <v>0.60729999999999995</v>
      </c>
      <c r="BX53">
        <f>'Age cont'!F263</f>
        <v>0.1013</v>
      </c>
      <c r="BY53">
        <f>'Age cont'!D263</f>
        <v>0.2432</v>
      </c>
      <c r="BZ53">
        <f>'Age cont'!H263</f>
        <v>4.8099999999999997E-2</v>
      </c>
    </row>
    <row r="54" spans="74:78" x14ac:dyDescent="0.25">
      <c r="BV54" s="6">
        <f>'Age cont'!A264</f>
        <v>45</v>
      </c>
      <c r="BW54">
        <f>'Age cont'!B264</f>
        <v>0.60919999999999996</v>
      </c>
      <c r="BX54">
        <f>'Age cont'!F264</f>
        <v>9.9699999999999997E-2</v>
      </c>
      <c r="BY54">
        <f>'Age cont'!D264</f>
        <v>0.24310000000000001</v>
      </c>
      <c r="BZ54">
        <f>'Age cont'!H264</f>
        <v>4.8000000000000001E-2</v>
      </c>
    </row>
    <row r="55" spans="74:78" x14ac:dyDescent="0.25">
      <c r="BV55" s="6">
        <f>'Age cont'!A265</f>
        <v>46</v>
      </c>
      <c r="BW55">
        <f>'Age cont'!B265</f>
        <v>0.61099999999999999</v>
      </c>
      <c r="BX55">
        <f>'Age cont'!F265</f>
        <v>9.8000000000000004E-2</v>
      </c>
      <c r="BY55">
        <f>'Age cont'!D265</f>
        <v>0.24299999999999999</v>
      </c>
      <c r="BZ55">
        <f>'Age cont'!H265</f>
        <v>4.7899999999999998E-2</v>
      </c>
    </row>
    <row r="56" spans="74:78" x14ac:dyDescent="0.25">
      <c r="BV56" s="6">
        <f>'Age cont'!A266</f>
        <v>47</v>
      </c>
      <c r="BW56">
        <f>'Age cont'!B266</f>
        <v>0.61280000000000001</v>
      </c>
      <c r="BX56">
        <f>'Age cont'!F266</f>
        <v>9.64E-2</v>
      </c>
      <c r="BY56">
        <f>'Age cont'!D266</f>
        <v>0.2429</v>
      </c>
      <c r="BZ56">
        <f>'Age cont'!H266</f>
        <v>4.7800000000000002E-2</v>
      </c>
    </row>
    <row r="57" spans="74:78" x14ac:dyDescent="0.25">
      <c r="BV57" s="6">
        <f>'Age cont'!A267</f>
        <v>48</v>
      </c>
      <c r="BW57">
        <f>'Age cont'!B267</f>
        <v>0.61470000000000002</v>
      </c>
      <c r="BX57">
        <f>'Age cont'!F267</f>
        <v>9.4799999999999995E-2</v>
      </c>
      <c r="BY57">
        <f>'Age cont'!D267</f>
        <v>0.24279999999999999</v>
      </c>
      <c r="BZ57">
        <f>'Age cont'!H267</f>
        <v>4.7800000000000002E-2</v>
      </c>
    </row>
    <row r="58" spans="74:78" x14ac:dyDescent="0.25">
      <c r="BV58" s="6">
        <f>'Age cont'!A268</f>
        <v>49</v>
      </c>
      <c r="BW58">
        <f>'Age cont'!B268</f>
        <v>0.61639999999999995</v>
      </c>
      <c r="BX58">
        <f>'Age cont'!F268</f>
        <v>9.3200000000000005E-2</v>
      </c>
      <c r="BY58">
        <f>'Age cont'!D268</f>
        <v>0.24260000000000001</v>
      </c>
      <c r="BZ58">
        <f>'Age cont'!H268</f>
        <v>4.7699999999999999E-2</v>
      </c>
    </row>
    <row r="59" spans="74:78" x14ac:dyDescent="0.25">
      <c r="BV59" s="6">
        <f>'Age cont'!A269</f>
        <v>50</v>
      </c>
      <c r="BW59">
        <f>'Age cont'!B269</f>
        <v>0.61819999999999997</v>
      </c>
      <c r="BX59">
        <f>'Age cont'!F269</f>
        <v>9.1700000000000004E-2</v>
      </c>
      <c r="BY59">
        <f>'Age cont'!D269</f>
        <v>0.24249999999999999</v>
      </c>
      <c r="BZ59">
        <f>'Age cont'!H269</f>
        <v>4.7600000000000003E-2</v>
      </c>
    </row>
    <row r="60" spans="74:78" x14ac:dyDescent="0.25">
      <c r="BV60" s="6">
        <f>'Age cont'!A270</f>
        <v>51</v>
      </c>
      <c r="BW60">
        <f>'Age cont'!B270</f>
        <v>0.62</v>
      </c>
      <c r="BX60">
        <f>'Age cont'!F270</f>
        <v>9.0200000000000002E-2</v>
      </c>
      <c r="BY60">
        <f>'Age cont'!D270</f>
        <v>0.24229999999999999</v>
      </c>
      <c r="BZ60">
        <f>'Age cont'!H270</f>
        <v>4.7500000000000001E-2</v>
      </c>
    </row>
    <row r="61" spans="74:78" x14ac:dyDescent="0.25">
      <c r="BV61" s="6">
        <f>'Age cont'!A271</f>
        <v>52</v>
      </c>
      <c r="BW61">
        <f>'Age cont'!B271</f>
        <v>0.62180000000000002</v>
      </c>
      <c r="BX61">
        <f>'Age cont'!F271</f>
        <v>8.8700000000000001E-2</v>
      </c>
      <c r="BY61">
        <f>'Age cont'!D271</f>
        <v>0.2422</v>
      </c>
      <c r="BZ61">
        <f>'Age cont'!H271</f>
        <v>4.7399999999999998E-2</v>
      </c>
    </row>
    <row r="62" spans="74:78" x14ac:dyDescent="0.25">
      <c r="BV62" s="6">
        <f>'Age cont'!A272</f>
        <v>53</v>
      </c>
      <c r="BW62">
        <f>'Age cont'!B272</f>
        <v>0.62350000000000005</v>
      </c>
      <c r="BX62">
        <f>'Age cont'!F272</f>
        <v>8.72E-2</v>
      </c>
      <c r="BY62">
        <f>'Age cont'!D272</f>
        <v>0.24199999999999999</v>
      </c>
      <c r="BZ62">
        <f>'Age cont'!H272</f>
        <v>4.7300000000000002E-2</v>
      </c>
    </row>
    <row r="63" spans="74:78" x14ac:dyDescent="0.25">
      <c r="BV63" s="6">
        <f>'Age cont'!A273</f>
        <v>54</v>
      </c>
      <c r="BW63">
        <f>'Age cont'!B273</f>
        <v>0.62519999999999998</v>
      </c>
      <c r="BX63">
        <f>'Age cont'!F273</f>
        <v>8.5699999999999998E-2</v>
      </c>
      <c r="BY63">
        <f>'Age cont'!D273</f>
        <v>0.2419</v>
      </c>
      <c r="BZ63">
        <f>'Age cont'!H273</f>
        <v>4.7199999999999999E-2</v>
      </c>
    </row>
    <row r="64" spans="74:78" x14ac:dyDescent="0.25">
      <c r="BV64" s="6">
        <f>'Age cont'!A274</f>
        <v>55</v>
      </c>
      <c r="BW64">
        <f>'Age cont'!B274</f>
        <v>0.62690000000000001</v>
      </c>
      <c r="BX64">
        <f>'Age cont'!F274</f>
        <v>8.43E-2</v>
      </c>
      <c r="BY64">
        <f>'Age cont'!D274</f>
        <v>0.2417</v>
      </c>
      <c r="BZ64">
        <f>'Age cont'!H274</f>
        <v>4.7100000000000003E-2</v>
      </c>
    </row>
    <row r="65" spans="74:78" x14ac:dyDescent="0.25">
      <c r="BV65" s="6">
        <f>'Age cont'!A275</f>
        <v>56</v>
      </c>
      <c r="BW65">
        <f>'Age cont'!B275</f>
        <v>0.62860000000000005</v>
      </c>
      <c r="BX65">
        <f>'Age cont'!F275</f>
        <v>8.2900000000000001E-2</v>
      </c>
      <c r="BY65">
        <f>'Age cont'!D275</f>
        <v>0.24149999999999999</v>
      </c>
      <c r="BZ65">
        <f>'Age cont'!H275</f>
        <v>4.7E-2</v>
      </c>
    </row>
    <row r="66" spans="74:78" x14ac:dyDescent="0.25">
      <c r="BV66" s="6">
        <f>'Age cont'!A276</f>
        <v>57</v>
      </c>
      <c r="BW66">
        <f>'Age cont'!B276</f>
        <v>0.63029999999999997</v>
      </c>
      <c r="BX66">
        <f>'Age cont'!F276</f>
        <v>8.1500000000000003E-2</v>
      </c>
      <c r="BY66">
        <f>'Age cont'!D276</f>
        <v>0.24129999999999999</v>
      </c>
      <c r="BZ66">
        <f>'Age cont'!H276</f>
        <v>4.6899999999999997E-2</v>
      </c>
    </row>
    <row r="67" spans="74:78" x14ac:dyDescent="0.25">
      <c r="BV67" s="6">
        <f>'Age cont'!A277</f>
        <v>58</v>
      </c>
      <c r="BW67">
        <f>'Age cont'!B277</f>
        <v>0.63200000000000001</v>
      </c>
      <c r="BX67">
        <f>'Age cont'!F277</f>
        <v>8.0100000000000005E-2</v>
      </c>
      <c r="BY67">
        <f>'Age cont'!D277</f>
        <v>0.24110000000000001</v>
      </c>
      <c r="BZ67">
        <f>'Age cont'!H277</f>
        <v>4.6800000000000001E-2</v>
      </c>
    </row>
    <row r="68" spans="74:78" x14ac:dyDescent="0.25">
      <c r="BV68" s="6">
        <f>'Age cont'!A278</f>
        <v>59</v>
      </c>
      <c r="BW68">
        <f>'Age cont'!B278</f>
        <v>0.63370000000000004</v>
      </c>
      <c r="BX68">
        <f>'Age cont'!F278</f>
        <v>7.8799999999999995E-2</v>
      </c>
      <c r="BY68">
        <f>'Age cont'!D278</f>
        <v>0.2409</v>
      </c>
      <c r="BZ68">
        <f>'Age cont'!H278</f>
        <v>4.6699999999999998E-2</v>
      </c>
    </row>
    <row r="69" spans="74:78" x14ac:dyDescent="0.25">
      <c r="BV69" s="6">
        <f>'Age cont'!A279</f>
        <v>60</v>
      </c>
      <c r="BW69">
        <f>'Age cont'!B279</f>
        <v>0.63529999999999998</v>
      </c>
      <c r="BX69">
        <f>'Age cont'!F279</f>
        <v>7.7399999999999997E-2</v>
      </c>
      <c r="BY69">
        <f>'Age cont'!D279</f>
        <v>0.2407</v>
      </c>
      <c r="BZ69">
        <f>'Age cont'!H279</f>
        <v>4.6600000000000003E-2</v>
      </c>
    </row>
    <row r="70" spans="74:78" x14ac:dyDescent="0.25">
      <c r="BV70" s="6">
        <f>'Age cont'!A280</f>
        <v>61</v>
      </c>
      <c r="BW70">
        <f>'Age cont'!B280</f>
        <v>0.63690000000000002</v>
      </c>
      <c r="BX70">
        <f>'Age cont'!F280</f>
        <v>7.6100000000000001E-2</v>
      </c>
      <c r="BY70">
        <f>'Age cont'!D280</f>
        <v>0.24049999999999999</v>
      </c>
      <c r="BZ70">
        <f>'Age cont'!H280</f>
        <v>4.65E-2</v>
      </c>
    </row>
    <row r="71" spans="74:78" x14ac:dyDescent="0.25">
      <c r="BV71" s="6">
        <f>'Age cont'!A281</f>
        <v>62</v>
      </c>
      <c r="BW71">
        <f>'Age cont'!B281</f>
        <v>0.63859999999999995</v>
      </c>
      <c r="BX71">
        <f>'Age cont'!F281</f>
        <v>7.4800000000000005E-2</v>
      </c>
      <c r="BY71">
        <f>'Age cont'!D281</f>
        <v>0.2402</v>
      </c>
      <c r="BZ71">
        <f>'Age cont'!H281</f>
        <v>4.6399999999999997E-2</v>
      </c>
    </row>
    <row r="72" spans="74:78" x14ac:dyDescent="0.25">
      <c r="BV72" s="6">
        <f>'Age cont'!A282</f>
        <v>63</v>
      </c>
      <c r="BW72">
        <f>'Age cont'!B282</f>
        <v>0.64019999999999999</v>
      </c>
      <c r="BX72">
        <f>'Age cont'!F282</f>
        <v>7.3499999999999996E-2</v>
      </c>
      <c r="BY72">
        <f>'Age cont'!D282</f>
        <v>0.24</v>
      </c>
      <c r="BZ72">
        <f>'Age cont'!H282</f>
        <v>4.6300000000000001E-2</v>
      </c>
    </row>
    <row r="73" spans="74:78" x14ac:dyDescent="0.25">
      <c r="BV73" s="6">
        <f>'Age cont'!A283</f>
        <v>64</v>
      </c>
      <c r="BW73">
        <f>'Age cont'!B283</f>
        <v>0.64180000000000004</v>
      </c>
      <c r="BX73">
        <f>'Age cont'!F283</f>
        <v>7.2300000000000003E-2</v>
      </c>
      <c r="BY73">
        <f>'Age cont'!D283</f>
        <v>0.23980000000000001</v>
      </c>
      <c r="BZ73">
        <f>'Age cont'!H283</f>
        <v>4.6199999999999998E-2</v>
      </c>
    </row>
    <row r="74" spans="74:78" x14ac:dyDescent="0.25">
      <c r="BV74" s="6">
        <f>'Age cont'!A284</f>
        <v>65</v>
      </c>
      <c r="BW74">
        <f>'Age cont'!B284</f>
        <v>0.64329999999999998</v>
      </c>
      <c r="BX74">
        <f>'Age cont'!F284</f>
        <v>7.1099999999999997E-2</v>
      </c>
      <c r="BY74">
        <f>'Age cont'!D284</f>
        <v>0.23949999999999999</v>
      </c>
      <c r="BZ74">
        <f>'Age cont'!H284</f>
        <v>4.6100000000000002E-2</v>
      </c>
    </row>
    <row r="75" spans="74:78" x14ac:dyDescent="0.25">
      <c r="BV75" s="6">
        <f>'Age cont'!A285</f>
        <v>66</v>
      </c>
      <c r="BW75">
        <f>'Age cont'!B285</f>
        <v>0.64490000000000003</v>
      </c>
      <c r="BX75">
        <f>'Age cont'!F285</f>
        <v>6.9900000000000004E-2</v>
      </c>
      <c r="BY75">
        <f>'Age cont'!D285</f>
        <v>0.23930000000000001</v>
      </c>
      <c r="BZ75">
        <f>'Age cont'!H285</f>
        <v>4.5900000000000003E-2</v>
      </c>
    </row>
    <row r="76" spans="74:78" x14ac:dyDescent="0.25">
      <c r="BV76" s="6">
        <f>'Age cont'!A286</f>
        <v>67</v>
      </c>
      <c r="BW76">
        <f>'Age cont'!B286</f>
        <v>0.64649999999999996</v>
      </c>
      <c r="BX76">
        <f>'Age cont'!F286</f>
        <v>6.8699999999999997E-2</v>
      </c>
      <c r="BY76">
        <f>'Age cont'!D286</f>
        <v>0.23899999999999999</v>
      </c>
      <c r="BZ76">
        <f>'Age cont'!H286</f>
        <v>4.58E-2</v>
      </c>
    </row>
    <row r="77" spans="74:78" x14ac:dyDescent="0.25">
      <c r="BV77" s="6">
        <f>'Age cont'!A287</f>
        <v>68</v>
      </c>
      <c r="BW77">
        <f>'Age cont'!B287</f>
        <v>0.64800000000000002</v>
      </c>
      <c r="BX77">
        <f>'Age cont'!F287</f>
        <v>6.7500000000000004E-2</v>
      </c>
      <c r="BY77">
        <f>'Age cont'!D287</f>
        <v>0.23880000000000001</v>
      </c>
      <c r="BZ77">
        <f>'Age cont'!H287</f>
        <v>4.5699999999999998E-2</v>
      </c>
    </row>
    <row r="78" spans="74:78" x14ac:dyDescent="0.25">
      <c r="BV78" s="6">
        <f>'Age cont'!A288</f>
        <v>69</v>
      </c>
      <c r="BW78">
        <f>'Age cont'!B288</f>
        <v>0.64959999999999996</v>
      </c>
      <c r="BX78">
        <f>'Age cont'!F288</f>
        <v>6.6299999999999998E-2</v>
      </c>
      <c r="BY78">
        <f>'Age cont'!D288</f>
        <v>0.23849999999999999</v>
      </c>
      <c r="BZ78">
        <f>'Age cont'!H288</f>
        <v>4.5600000000000002E-2</v>
      </c>
    </row>
    <row r="79" spans="74:78" x14ac:dyDescent="0.25">
      <c r="BV79" s="6">
        <f>'Age cont'!A289</f>
        <v>70</v>
      </c>
      <c r="BW79">
        <f>'Age cont'!B289</f>
        <v>0.65110000000000001</v>
      </c>
      <c r="BX79">
        <f>'Age cont'!F289</f>
        <v>6.5199999999999994E-2</v>
      </c>
      <c r="BY79">
        <f>'Age cont'!D289</f>
        <v>0.2382</v>
      </c>
      <c r="BZ79">
        <f>'Age cont'!H289</f>
        <v>4.5499999999999999E-2</v>
      </c>
    </row>
    <row r="80" spans="74:78" x14ac:dyDescent="0.25">
      <c r="BV80" s="6">
        <f>'Age cont'!A290</f>
        <v>71</v>
      </c>
      <c r="BW80">
        <f>'Age cont'!B290</f>
        <v>0.65259999999999996</v>
      </c>
      <c r="BX80">
        <f>'Age cont'!F290</f>
        <v>6.4100000000000004E-2</v>
      </c>
      <c r="BY80">
        <f>'Age cont'!D290</f>
        <v>0.23799999999999999</v>
      </c>
      <c r="BZ80">
        <f>'Age cont'!H290</f>
        <v>4.5400000000000003E-2</v>
      </c>
    </row>
    <row r="81" spans="74:78" x14ac:dyDescent="0.25">
      <c r="BV81" s="6">
        <f>'Age cont'!A291</f>
        <v>72</v>
      </c>
      <c r="BW81">
        <f>'Age cont'!B291</f>
        <v>0.65410000000000001</v>
      </c>
      <c r="BX81">
        <f>'Age cont'!F291</f>
        <v>6.3E-2</v>
      </c>
      <c r="BY81">
        <f>'Age cont'!D291</f>
        <v>0.23769999999999999</v>
      </c>
      <c r="BZ81">
        <f>'Age cont'!H291</f>
        <v>4.53E-2</v>
      </c>
    </row>
    <row r="82" spans="74:78" x14ac:dyDescent="0.25">
      <c r="BV82" s="6">
        <f>'Age cont'!A292</f>
        <v>73</v>
      </c>
      <c r="BW82">
        <f>'Age cont'!B292</f>
        <v>0.65559999999999996</v>
      </c>
      <c r="BX82">
        <f>'Age cont'!F292</f>
        <v>6.1899999999999997E-2</v>
      </c>
      <c r="BY82">
        <f>'Age cont'!D292</f>
        <v>0.2374</v>
      </c>
      <c r="BZ82">
        <f>'Age cont'!H292</f>
        <v>4.5199999999999997E-2</v>
      </c>
    </row>
    <row r="83" spans="74:78" x14ac:dyDescent="0.25">
      <c r="BV83" s="6">
        <f>'Age cont'!A293</f>
        <v>74</v>
      </c>
      <c r="BW83">
        <f>'Age cont'!B293</f>
        <v>0.65700000000000003</v>
      </c>
      <c r="BX83">
        <f>'Age cont'!F293</f>
        <v>6.08E-2</v>
      </c>
      <c r="BY83">
        <f>'Age cont'!D293</f>
        <v>0.23710000000000001</v>
      </c>
      <c r="BZ83">
        <f>'Age cont'!H293</f>
        <v>4.4999999999999998E-2</v>
      </c>
    </row>
    <row r="84" spans="74:78" x14ac:dyDescent="0.25">
      <c r="BV84" s="6">
        <f>'Age cont'!A294</f>
        <v>75</v>
      </c>
      <c r="BW84">
        <f>'Age cont'!B294</f>
        <v>0.65849999999999997</v>
      </c>
      <c r="BX84">
        <f>'Age cont'!F294</f>
        <v>5.9799999999999999E-2</v>
      </c>
      <c r="BY84">
        <f>'Age cont'!D294</f>
        <v>0.23680000000000001</v>
      </c>
      <c r="BZ84">
        <f>'Age cont'!H294</f>
        <v>4.4900000000000002E-2</v>
      </c>
    </row>
    <row r="85" spans="74:78" x14ac:dyDescent="0.25">
      <c r="BV85" s="6">
        <f>'Age cont'!A295</f>
        <v>76</v>
      </c>
      <c r="BW85">
        <f>'Age cont'!B295</f>
        <v>0.66</v>
      </c>
      <c r="BX85">
        <f>'Age cont'!F295</f>
        <v>5.8700000000000002E-2</v>
      </c>
      <c r="BY85">
        <f>'Age cont'!D295</f>
        <v>0.23649999999999999</v>
      </c>
      <c r="BZ85">
        <f>'Age cont'!H295</f>
        <v>4.48E-2</v>
      </c>
    </row>
    <row r="86" spans="74:78" x14ac:dyDescent="0.25">
      <c r="BV86" s="6">
        <f>'Age cont'!A296</f>
        <v>77</v>
      </c>
      <c r="BW86">
        <f>'Age cont'!B296</f>
        <v>0.66139999999999999</v>
      </c>
      <c r="BX86">
        <f>'Age cont'!F296</f>
        <v>5.7700000000000001E-2</v>
      </c>
      <c r="BY86">
        <f>'Age cont'!D296</f>
        <v>0.23619999999999999</v>
      </c>
      <c r="BZ86">
        <f>'Age cont'!H296</f>
        <v>4.4699999999999997E-2</v>
      </c>
    </row>
    <row r="87" spans="74:78" x14ac:dyDescent="0.25">
      <c r="BV87" s="6">
        <f>'Age cont'!A297</f>
        <v>78</v>
      </c>
      <c r="BW87">
        <f>'Age cont'!B297</f>
        <v>0.66279999999999994</v>
      </c>
      <c r="BX87">
        <f>'Age cont'!F297</f>
        <v>5.67E-2</v>
      </c>
      <c r="BY87">
        <f>'Age cont'!D297</f>
        <v>0.2359</v>
      </c>
      <c r="BZ87">
        <f>'Age cont'!H297</f>
        <v>4.4600000000000001E-2</v>
      </c>
    </row>
    <row r="88" spans="74:78" x14ac:dyDescent="0.25">
      <c r="BV88" s="6">
        <f>'Age cont'!A298</f>
        <v>79</v>
      </c>
      <c r="BW88">
        <f>'Age cont'!B298</f>
        <v>0.66420000000000001</v>
      </c>
      <c r="BX88">
        <f>'Age cont'!F298</f>
        <v>5.57E-2</v>
      </c>
      <c r="BY88">
        <f>'Age cont'!D298</f>
        <v>0.2356</v>
      </c>
      <c r="BZ88">
        <f>'Age cont'!H298</f>
        <v>4.4499999999999998E-2</v>
      </c>
    </row>
    <row r="89" spans="74:78" x14ac:dyDescent="0.25">
      <c r="BV89" s="6">
        <f>'Age cont'!A299</f>
        <v>80</v>
      </c>
      <c r="BW89">
        <f>'Age cont'!B299</f>
        <v>0.66569999999999996</v>
      </c>
      <c r="BX89">
        <f>'Age cont'!F299</f>
        <v>5.4800000000000001E-2</v>
      </c>
      <c r="BY89">
        <f>'Age cont'!D299</f>
        <v>0.23530000000000001</v>
      </c>
      <c r="BZ89">
        <f>'Age cont'!H299</f>
        <v>4.4299999999999999E-2</v>
      </c>
    </row>
    <row r="90" spans="74:78" x14ac:dyDescent="0.25">
      <c r="BV90" s="6">
        <f>'Age cont'!A300</f>
        <v>81</v>
      </c>
      <c r="BW90">
        <f>'Age cont'!B300</f>
        <v>0.66700000000000004</v>
      </c>
      <c r="BX90">
        <f>'Age cont'!F300</f>
        <v>5.3800000000000001E-2</v>
      </c>
      <c r="BY90">
        <f>'Age cont'!D300</f>
        <v>0.2349</v>
      </c>
      <c r="BZ90">
        <f>'Age cont'!H300</f>
        <v>4.4200000000000003E-2</v>
      </c>
    </row>
    <row r="91" spans="74:78" x14ac:dyDescent="0.25">
      <c r="BV91" s="6">
        <f>'Age cont'!A301</f>
        <v>82</v>
      </c>
      <c r="BW91">
        <f>'Age cont'!B301</f>
        <v>0.66839999999999999</v>
      </c>
      <c r="BX91">
        <f>'Age cont'!F301</f>
        <v>5.2900000000000003E-2</v>
      </c>
      <c r="BY91">
        <f>'Age cont'!D301</f>
        <v>0.2346</v>
      </c>
      <c r="BZ91">
        <f>'Age cont'!H301</f>
        <v>4.41E-2</v>
      </c>
    </row>
    <row r="92" spans="74:78" x14ac:dyDescent="0.25">
      <c r="BV92" s="6">
        <f>'Age cont'!A302</f>
        <v>83</v>
      </c>
      <c r="BW92">
        <f>'Age cont'!B302</f>
        <v>0.66979999999999995</v>
      </c>
      <c r="BX92">
        <f>'Age cont'!F302</f>
        <v>5.1900000000000002E-2</v>
      </c>
      <c r="BY92">
        <f>'Age cont'!D302</f>
        <v>0.23430000000000001</v>
      </c>
      <c r="BZ92">
        <f>'Age cont'!H302</f>
        <v>4.3999999999999997E-2</v>
      </c>
    </row>
    <row r="93" spans="74:78" x14ac:dyDescent="0.25">
      <c r="BV93" s="6">
        <f>'Age cont'!A303</f>
        <v>84</v>
      </c>
      <c r="BW93">
        <f>'Age cont'!B303</f>
        <v>0.67120000000000002</v>
      </c>
      <c r="BX93">
        <f>'Age cont'!F303</f>
        <v>5.0999999999999997E-2</v>
      </c>
      <c r="BY93">
        <f>'Age cont'!D303</f>
        <v>0.2339</v>
      </c>
      <c r="BZ93">
        <f>'Age cont'!H303</f>
        <v>4.3900000000000002E-2</v>
      </c>
    </row>
    <row r="94" spans="74:78" x14ac:dyDescent="0.25">
      <c r="BV94" s="6">
        <f>'Age cont'!A304</f>
        <v>85</v>
      </c>
      <c r="BW94">
        <f>'Age cont'!B304</f>
        <v>0.67249999999999999</v>
      </c>
      <c r="BX94">
        <f>'Age cont'!F304</f>
        <v>5.0099999999999999E-2</v>
      </c>
      <c r="BY94">
        <f>'Age cont'!D304</f>
        <v>0.2336</v>
      </c>
      <c r="BZ94">
        <f>'Age cont'!H304</f>
        <v>4.3700000000000003E-2</v>
      </c>
    </row>
    <row r="95" spans="74:78" x14ac:dyDescent="0.25">
      <c r="BV95" s="6">
        <f>'Age cont'!A305</f>
        <v>86</v>
      </c>
      <c r="BW95">
        <f>'Age cont'!B305</f>
        <v>0.67390000000000005</v>
      </c>
      <c r="BX95">
        <f>'Age cont'!F305</f>
        <v>4.9299999999999997E-2</v>
      </c>
      <c r="BY95">
        <f>'Age cont'!D305</f>
        <v>0.23319999999999999</v>
      </c>
      <c r="BZ95">
        <f>'Age cont'!H305</f>
        <v>4.36E-2</v>
      </c>
    </row>
    <row r="96" spans="74:78" x14ac:dyDescent="0.25">
      <c r="BV96" s="6">
        <f>'Age cont'!A306</f>
        <v>87</v>
      </c>
      <c r="BW96">
        <f>'Age cont'!B306</f>
        <v>0.67520000000000002</v>
      </c>
      <c r="BX96">
        <f>'Age cont'!F306</f>
        <v>4.8399999999999999E-2</v>
      </c>
      <c r="BY96">
        <f>'Age cont'!D306</f>
        <v>0.2329</v>
      </c>
      <c r="BZ96">
        <f>'Age cont'!H306</f>
        <v>4.3499999999999997E-2</v>
      </c>
    </row>
    <row r="97" spans="74:78" x14ac:dyDescent="0.25">
      <c r="BV97" s="6">
        <f>'Age cont'!A307</f>
        <v>88</v>
      </c>
      <c r="BW97">
        <f>'Age cont'!B307</f>
        <v>0.67649999999999999</v>
      </c>
      <c r="BX97">
        <f>'Age cont'!F307</f>
        <v>4.7600000000000003E-2</v>
      </c>
      <c r="BY97">
        <f>'Age cont'!D307</f>
        <v>0.23250000000000001</v>
      </c>
      <c r="BZ97">
        <f>'Age cont'!H307</f>
        <v>4.3400000000000001E-2</v>
      </c>
    </row>
    <row r="98" spans="74:78" x14ac:dyDescent="0.25">
      <c r="BV98" s="6">
        <f>'Age cont'!A308</f>
        <v>89</v>
      </c>
      <c r="BW98">
        <f>'Age cont'!B308</f>
        <v>0.67789999999999995</v>
      </c>
      <c r="BX98">
        <f>'Age cont'!F308</f>
        <v>4.6699999999999998E-2</v>
      </c>
      <c r="BY98">
        <f>'Age cont'!D308</f>
        <v>0.23219999999999999</v>
      </c>
      <c r="BZ98">
        <f>'Age cont'!H308</f>
        <v>4.3200000000000002E-2</v>
      </c>
    </row>
    <row r="99" spans="74:78" x14ac:dyDescent="0.25">
      <c r="BV99" s="6">
        <f>'Age cont'!A309</f>
        <v>90</v>
      </c>
      <c r="BW99">
        <f>'Age cont'!B309</f>
        <v>0.67920000000000003</v>
      </c>
      <c r="BX99">
        <f>'Age cont'!F309</f>
        <v>4.5900000000000003E-2</v>
      </c>
      <c r="BY99">
        <f>'Age cont'!D309</f>
        <v>0.23180000000000001</v>
      </c>
      <c r="BZ99">
        <f>'Age cont'!H309</f>
        <v>4.3099999999999999E-2</v>
      </c>
    </row>
    <row r="100" spans="74:78" x14ac:dyDescent="0.25">
      <c r="BV100" s="6">
        <f>'Age cont'!A310</f>
        <v>92</v>
      </c>
      <c r="BW100">
        <f>'Age cont'!B310</f>
        <v>0.68169999999999997</v>
      </c>
      <c r="BX100">
        <f>'Age cont'!F310</f>
        <v>4.4299999999999999E-2</v>
      </c>
      <c r="BY100">
        <f>'Age cont'!D310</f>
        <v>0.2311</v>
      </c>
      <c r="BZ100">
        <f>'Age cont'!H310</f>
        <v>4.2900000000000001E-2</v>
      </c>
    </row>
    <row r="101" spans="74:78" x14ac:dyDescent="0.25">
      <c r="BV101" s="6">
        <f>'Age cont'!A311</f>
        <v>93</v>
      </c>
      <c r="BW101">
        <f>'Age cont'!B311</f>
        <v>0.68300000000000005</v>
      </c>
      <c r="BX101">
        <f>'Age cont'!F311</f>
        <v>4.3499999999999997E-2</v>
      </c>
      <c r="BY101">
        <f>'Age cont'!D311</f>
        <v>0.23069999999999999</v>
      </c>
      <c r="BZ101">
        <f>'Age cont'!H311</f>
        <v>4.2700000000000002E-2</v>
      </c>
    </row>
    <row r="102" spans="74:78" x14ac:dyDescent="0.25">
      <c r="BV102" s="6">
        <f>'Age cont'!A312</f>
        <v>95</v>
      </c>
      <c r="BW102">
        <f>'Age cont'!B312</f>
        <v>0.6855</v>
      </c>
      <c r="BX102">
        <f>'Age cont'!F312</f>
        <v>4.2000000000000003E-2</v>
      </c>
      <c r="BY102">
        <f>'Age cont'!D312</f>
        <v>0.23</v>
      </c>
      <c r="BZ102">
        <f>'Age cont'!H312</f>
        <v>4.2500000000000003E-2</v>
      </c>
    </row>
    <row r="103" spans="74:78" x14ac:dyDescent="0.25">
      <c r="BV103" s="6">
        <f>'Age cont'!A313</f>
        <v>97</v>
      </c>
      <c r="BW103">
        <f>'Age cont'!B313</f>
        <v>0.68799999999999994</v>
      </c>
      <c r="BX103">
        <f>'Age cont'!F313</f>
        <v>4.0500000000000001E-2</v>
      </c>
      <c r="BY103">
        <f>'Age cont'!D313</f>
        <v>0.22919999999999999</v>
      </c>
      <c r="BZ103">
        <f>'Age cont'!H313</f>
        <v>4.2200000000000001E-2</v>
      </c>
    </row>
    <row r="104" spans="74:78" x14ac:dyDescent="0.25">
      <c r="BV104" s="6">
        <f>'Age cont'!A314</f>
        <v>99</v>
      </c>
      <c r="BW104">
        <f>'Age cont'!B314</f>
        <v>0.6905</v>
      </c>
      <c r="BX104">
        <f>'Age cont'!F314</f>
        <v>3.9100000000000003E-2</v>
      </c>
      <c r="BY104">
        <f>'Age cont'!D314</f>
        <v>0.22839999999999999</v>
      </c>
      <c r="BZ104">
        <f>'Age cont'!H314</f>
        <v>4.2000000000000003E-2</v>
      </c>
    </row>
    <row r="105" spans="74:78" x14ac:dyDescent="0.25">
      <c r="BV105" s="6">
        <f>'Age cont'!A315</f>
        <v>100</v>
      </c>
      <c r="BW105">
        <f>'Age cont'!B315</f>
        <v>0.69169999999999998</v>
      </c>
      <c r="BX105">
        <f>'Age cont'!F315</f>
        <v>3.8399999999999997E-2</v>
      </c>
      <c r="BY105">
        <f>'Age cont'!D315</f>
        <v>0.22800000000000001</v>
      </c>
      <c r="BZ105">
        <f>'Age cont'!H315</f>
        <v>4.1799999999999997E-2</v>
      </c>
    </row>
    <row r="106" spans="74:78" x14ac:dyDescent="0.25">
      <c r="BV106" s="6">
        <f>'Age cont'!A316</f>
        <v>101</v>
      </c>
      <c r="BW106">
        <f>'Age cont'!B316</f>
        <v>0.69289999999999996</v>
      </c>
      <c r="BX106">
        <f>'Age cont'!F316</f>
        <v>3.7699999999999997E-2</v>
      </c>
      <c r="BY106">
        <f>'Age cont'!D316</f>
        <v>0.2276</v>
      </c>
      <c r="BZ106">
        <f>'Age cont'!H316</f>
        <v>4.1700000000000001E-2</v>
      </c>
    </row>
    <row r="107" spans="74:78" x14ac:dyDescent="0.25">
      <c r="BV107" s="6">
        <f>'Age cont'!A317</f>
        <v>102</v>
      </c>
      <c r="BW107">
        <f>'Age cont'!B317</f>
        <v>0.69410000000000005</v>
      </c>
      <c r="BX107">
        <f>'Age cont'!F317</f>
        <v>3.7100000000000001E-2</v>
      </c>
      <c r="BY107">
        <f>'Age cont'!D317</f>
        <v>0.2273</v>
      </c>
      <c r="BZ107">
        <f>'Age cont'!H317</f>
        <v>4.1599999999999998E-2</v>
      </c>
    </row>
    <row r="108" spans="74:78" x14ac:dyDescent="0.25">
      <c r="BV108" s="6">
        <f>'Age cont'!A318</f>
        <v>103</v>
      </c>
      <c r="BW108">
        <f>'Age cont'!B318</f>
        <v>0.69530000000000003</v>
      </c>
      <c r="BX108">
        <f>'Age cont'!F318</f>
        <v>3.6400000000000002E-2</v>
      </c>
      <c r="BY108">
        <f>'Age cont'!D318</f>
        <v>0.22689999999999999</v>
      </c>
      <c r="BZ108">
        <f>'Age cont'!H318</f>
        <v>4.1500000000000002E-2</v>
      </c>
    </row>
    <row r="109" spans="74:78" x14ac:dyDescent="0.25">
      <c r="BV109" s="6">
        <f>'Age cont'!A319</f>
        <v>104</v>
      </c>
      <c r="BW109">
        <f>'Age cont'!B319</f>
        <v>0.69650000000000001</v>
      </c>
      <c r="BX109">
        <f>'Age cont'!F319</f>
        <v>3.5799999999999998E-2</v>
      </c>
      <c r="BY109">
        <f>'Age cont'!D319</f>
        <v>0.22639999999999999</v>
      </c>
      <c r="BZ109">
        <f>'Age cont'!H319</f>
        <v>4.1300000000000003E-2</v>
      </c>
    </row>
    <row r="110" spans="74:78" x14ac:dyDescent="0.25">
      <c r="BV110" s="6">
        <f>'Age cont'!A320</f>
        <v>105</v>
      </c>
      <c r="BW110">
        <f>'Age cont'!B320</f>
        <v>0.6976</v>
      </c>
      <c r="BX110">
        <f>'Age cont'!F320</f>
        <v>3.5099999999999999E-2</v>
      </c>
      <c r="BY110">
        <f>'Age cont'!D320</f>
        <v>0.22600000000000001</v>
      </c>
      <c r="BZ110">
        <f>'Age cont'!H320</f>
        <v>4.1200000000000001E-2</v>
      </c>
    </row>
    <row r="111" spans="74:78" x14ac:dyDescent="0.25">
      <c r="BV111" s="6">
        <f>'Age cont'!A321</f>
        <v>106</v>
      </c>
      <c r="BW111">
        <f>'Age cont'!B321</f>
        <v>0.69879999999999998</v>
      </c>
      <c r="BX111">
        <f>'Age cont'!F321</f>
        <v>3.4500000000000003E-2</v>
      </c>
      <c r="BY111">
        <f>'Age cont'!D321</f>
        <v>0.22559999999999999</v>
      </c>
      <c r="BZ111">
        <f>'Age cont'!H321</f>
        <v>4.1099999999999998E-2</v>
      </c>
    </row>
    <row r="112" spans="74:78" x14ac:dyDescent="0.25">
      <c r="BV112" s="6">
        <f>'Age cont'!A322</f>
        <v>107</v>
      </c>
      <c r="BW112">
        <f>'Age cont'!B322</f>
        <v>0.7</v>
      </c>
      <c r="BX112">
        <f>'Age cont'!F322</f>
        <v>3.39E-2</v>
      </c>
      <c r="BY112">
        <f>'Age cont'!D322</f>
        <v>0.22520000000000001</v>
      </c>
      <c r="BZ112">
        <f>'Age cont'!H322</f>
        <v>4.0899999999999999E-2</v>
      </c>
    </row>
    <row r="113" spans="74:78" x14ac:dyDescent="0.25">
      <c r="BV113" s="6">
        <f>'Age cont'!A323</f>
        <v>109</v>
      </c>
      <c r="BW113">
        <f>'Age cont'!B323</f>
        <v>0.70220000000000005</v>
      </c>
      <c r="BX113">
        <f>'Age cont'!F323</f>
        <v>3.27E-2</v>
      </c>
      <c r="BY113">
        <f>'Age cont'!D323</f>
        <v>0.22439999999999999</v>
      </c>
      <c r="BZ113">
        <f>'Age cont'!H323</f>
        <v>4.07E-2</v>
      </c>
    </row>
    <row r="114" spans="74:78" x14ac:dyDescent="0.25">
      <c r="BV114" s="6">
        <f>'Age cont'!A324</f>
        <v>110</v>
      </c>
      <c r="BW114">
        <f>'Age cont'!B324</f>
        <v>0.70340000000000003</v>
      </c>
      <c r="BX114">
        <f>'Age cont'!F324</f>
        <v>3.2099999999999997E-2</v>
      </c>
      <c r="BY114">
        <f>'Age cont'!D324</f>
        <v>0.224</v>
      </c>
      <c r="BZ114">
        <f>'Age cont'!H324</f>
        <v>4.0599999999999997E-2</v>
      </c>
    </row>
    <row r="115" spans="74:78" x14ac:dyDescent="0.25">
      <c r="BV115" s="6">
        <f>'Age cont'!A325</f>
        <v>111</v>
      </c>
      <c r="BW115">
        <f>'Age cont'!B325</f>
        <v>0.70450000000000002</v>
      </c>
      <c r="BX115">
        <f>'Age cont'!F325</f>
        <v>3.15E-2</v>
      </c>
      <c r="BY115">
        <f>'Age cont'!D325</f>
        <v>0.22359999999999999</v>
      </c>
      <c r="BZ115">
        <f>'Age cont'!H325</f>
        <v>4.0399999999999998E-2</v>
      </c>
    </row>
    <row r="116" spans="74:78" x14ac:dyDescent="0.25">
      <c r="BV116" s="6">
        <f>'Age cont'!A326</f>
        <v>112</v>
      </c>
      <c r="BW116">
        <f>'Age cont'!B326</f>
        <v>0.7056</v>
      </c>
      <c r="BX116">
        <f>'Age cont'!F326</f>
        <v>3.1E-2</v>
      </c>
      <c r="BY116">
        <f>'Age cont'!D326</f>
        <v>0.22309999999999999</v>
      </c>
      <c r="BZ116">
        <f>'Age cont'!H326</f>
        <v>4.0300000000000002E-2</v>
      </c>
    </row>
    <row r="117" spans="74:78" x14ac:dyDescent="0.25">
      <c r="BV117" s="6">
        <f>'Age cont'!A327</f>
        <v>115</v>
      </c>
      <c r="BW117">
        <f>'Age cont'!B327</f>
        <v>0.70889999999999997</v>
      </c>
      <c r="BX117">
        <f>'Age cont'!F327</f>
        <v>2.93E-2</v>
      </c>
      <c r="BY117">
        <f>'Age cont'!D327</f>
        <v>0.22189999999999999</v>
      </c>
      <c r="BZ117">
        <f>'Age cont'!H327</f>
        <v>3.9899999999999998E-2</v>
      </c>
    </row>
    <row r="118" spans="74:78" x14ac:dyDescent="0.25">
      <c r="BV118" s="6">
        <f>'Age cont'!A328</f>
        <v>116</v>
      </c>
      <c r="BW118">
        <f>'Age cont'!B328</f>
        <v>0.71</v>
      </c>
      <c r="BX118">
        <f>'Age cont'!F328</f>
        <v>2.8799999999999999E-2</v>
      </c>
      <c r="BY118">
        <f>'Age cont'!D328</f>
        <v>0.22140000000000001</v>
      </c>
      <c r="BZ118">
        <f>'Age cont'!H328</f>
        <v>3.9800000000000002E-2</v>
      </c>
    </row>
    <row r="119" spans="74:78" x14ac:dyDescent="0.25">
      <c r="BV119" s="6">
        <f>'Age cont'!A329</f>
        <v>117</v>
      </c>
      <c r="BW119">
        <f>'Age cont'!B329</f>
        <v>0.71109999999999995</v>
      </c>
      <c r="BX119">
        <f>'Age cont'!F329</f>
        <v>2.8299999999999999E-2</v>
      </c>
      <c r="BY119">
        <f>'Age cont'!D329</f>
        <v>0.221</v>
      </c>
      <c r="BZ119">
        <f>'Age cont'!H329</f>
        <v>3.9600000000000003E-2</v>
      </c>
    </row>
    <row r="120" spans="74:78" x14ac:dyDescent="0.25">
      <c r="BV120" s="6">
        <f>'Age cont'!A330</f>
        <v>127</v>
      </c>
      <c r="BW120">
        <f>'Age cont'!B330</f>
        <v>0.72150000000000003</v>
      </c>
      <c r="BX120">
        <f>'Age cont'!F330</f>
        <v>2.3599999999999999E-2</v>
      </c>
      <c r="BY120">
        <f>'Age cont'!D330</f>
        <v>0.21659999999999999</v>
      </c>
      <c r="BZ120">
        <f>'Age cont'!H330</f>
        <v>3.8300000000000001E-2</v>
      </c>
    </row>
    <row r="121" spans="74:78" x14ac:dyDescent="0.25">
      <c r="BV121" s="6">
        <f>'Age cont'!A331</f>
        <v>128</v>
      </c>
      <c r="BW121">
        <f>'Age cont'!B331</f>
        <v>0.72250000000000003</v>
      </c>
      <c r="BX121">
        <f>'Age cont'!F331</f>
        <v>2.3099999999999999E-2</v>
      </c>
      <c r="BY121">
        <f>'Age cont'!D331</f>
        <v>0.21609999999999999</v>
      </c>
      <c r="BZ121">
        <f>'Age cont'!H331</f>
        <v>3.8199999999999998E-2</v>
      </c>
    </row>
    <row r="122" spans="74:78" x14ac:dyDescent="0.25">
      <c r="BV122" s="6">
        <f>'Age cont'!A332</f>
        <v>129</v>
      </c>
      <c r="BW122">
        <f>'Age cont'!B332</f>
        <v>0.72350000000000003</v>
      </c>
      <c r="BX122">
        <f>'Age cont'!F332</f>
        <v>2.2700000000000001E-2</v>
      </c>
      <c r="BY122">
        <f>'Age cont'!D332</f>
        <v>0.2157</v>
      </c>
      <c r="BZ122">
        <f>'Age cont'!H332</f>
        <v>3.8100000000000002E-2</v>
      </c>
    </row>
    <row r="123" spans="74:78" x14ac:dyDescent="0.25">
      <c r="BV123" s="6">
        <f>'Age cont'!A333</f>
        <v>131</v>
      </c>
      <c r="BW123">
        <f>'Age cont'!B333</f>
        <v>0.72550000000000003</v>
      </c>
      <c r="BX123">
        <f>'Age cont'!F333</f>
        <v>2.1899999999999999E-2</v>
      </c>
      <c r="BY123">
        <f>'Age cont'!D333</f>
        <v>0.21479999999999999</v>
      </c>
      <c r="BZ123">
        <f>'Age cont'!H333</f>
        <v>3.78E-2</v>
      </c>
    </row>
    <row r="124" spans="74:78" x14ac:dyDescent="0.25">
      <c r="BV124" s="6">
        <f>'Age cont'!A334</f>
        <v>133</v>
      </c>
      <c r="BW124">
        <f>'Age cont'!B334</f>
        <v>0.72750000000000004</v>
      </c>
      <c r="BX124">
        <f>'Age cont'!F334</f>
        <v>2.1100000000000001E-2</v>
      </c>
      <c r="BY124">
        <f>'Age cont'!D334</f>
        <v>0.21390000000000001</v>
      </c>
      <c r="BZ124">
        <f>'Age cont'!H334</f>
        <v>3.7499999999999999E-2</v>
      </c>
    </row>
    <row r="125" spans="74:78" x14ac:dyDescent="0.25">
      <c r="BV125" s="6">
        <f>'Age cont'!A335</f>
        <v>135</v>
      </c>
      <c r="BW125">
        <f>'Age cont'!B335</f>
        <v>0.72940000000000005</v>
      </c>
      <c r="BX125">
        <f>'Age cont'!F335</f>
        <v>2.0400000000000001E-2</v>
      </c>
      <c r="BY125">
        <f>'Age cont'!D335</f>
        <v>0.21290000000000001</v>
      </c>
      <c r="BZ125">
        <f>'Age cont'!H335</f>
        <v>3.73E-2</v>
      </c>
    </row>
    <row r="126" spans="74:78" x14ac:dyDescent="0.25">
      <c r="BV126" s="6">
        <f>'Age cont'!A336</f>
        <v>150</v>
      </c>
      <c r="BW126">
        <f>'Age cont'!B336</f>
        <v>0.74319999999999997</v>
      </c>
      <c r="BX126">
        <f>'Age cont'!F336</f>
        <v>1.55E-2</v>
      </c>
      <c r="BY126">
        <f>'Age cont'!D336</f>
        <v>0.20599999999999999</v>
      </c>
      <c r="BZ126">
        <f>'Age cont'!H336</f>
        <v>3.5299999999999998E-2</v>
      </c>
    </row>
    <row r="127" spans="74:78" x14ac:dyDescent="0.25">
      <c r="BV127" s="6">
        <f>'Age cont'!A337</f>
        <v>152</v>
      </c>
      <c r="BW127">
        <f>'Age cont'!B337</f>
        <v>0.745</v>
      </c>
      <c r="BX127">
        <f>'Age cont'!F337</f>
        <v>1.49E-2</v>
      </c>
      <c r="BY127">
        <f>'Age cont'!D337</f>
        <v>0.20499999999999999</v>
      </c>
      <c r="BZ127">
        <f>'Age cont'!H337</f>
        <v>3.5099999999999999E-2</v>
      </c>
    </row>
    <row r="128" spans="74:78" x14ac:dyDescent="0.25">
      <c r="BV128" s="6">
        <f>'Age cont'!A338</f>
        <v>174</v>
      </c>
      <c r="BW128">
        <f>'Age cont'!B338</f>
        <v>0.76319999999999999</v>
      </c>
      <c r="BX128">
        <f>'Age cont'!F338</f>
        <v>9.9000000000000008E-3</v>
      </c>
      <c r="BY128">
        <f>'Age cont'!D338</f>
        <v>0.1946</v>
      </c>
      <c r="BZ128">
        <f>'Age cont'!H338</f>
        <v>3.2300000000000002E-2</v>
      </c>
    </row>
    <row r="129" spans="74:78" x14ac:dyDescent="0.25">
      <c r="BV129" s="6">
        <f>'Age cont'!A339</f>
        <v>180</v>
      </c>
      <c r="BW129">
        <f>'Age cont'!B339</f>
        <v>0.76780000000000004</v>
      </c>
      <c r="BX129">
        <f>'Age cont'!F339</f>
        <v>8.8999999999999999E-3</v>
      </c>
      <c r="BY129">
        <f>'Age cont'!D339</f>
        <v>0.19170000000000001</v>
      </c>
      <c r="BZ129">
        <f>'Age cont'!H339</f>
        <v>3.1600000000000003E-2</v>
      </c>
    </row>
    <row r="130" spans="74:78" x14ac:dyDescent="0.25">
      <c r="BV130" s="6">
        <f>'Age cont'!A340</f>
        <v>181</v>
      </c>
      <c r="BW130">
        <f>'Age cont'!B340</f>
        <v>0.76859999999999995</v>
      </c>
      <c r="BX130">
        <f>'Age cont'!F340</f>
        <v>8.6999999999999994E-3</v>
      </c>
      <c r="BY130">
        <f>'Age cont'!D340</f>
        <v>0.19120000000000001</v>
      </c>
      <c r="BZ130">
        <f>'Age cont'!H340</f>
        <v>3.15E-2</v>
      </c>
    </row>
    <row r="131" spans="74:78" x14ac:dyDescent="0.25">
      <c r="BV131" s="6">
        <f>'Age cont'!A341</f>
        <v>187</v>
      </c>
      <c r="BW131">
        <f>'Age cont'!B341</f>
        <v>0.77310000000000001</v>
      </c>
      <c r="BX131">
        <f>'Age cont'!F341</f>
        <v>7.7999999999999996E-3</v>
      </c>
      <c r="BY131">
        <f>'Age cont'!D341</f>
        <v>0.18840000000000001</v>
      </c>
      <c r="BZ131">
        <f>'Age cont'!H341</f>
        <v>3.0800000000000001E-2</v>
      </c>
    </row>
    <row r="132" spans="74:78" x14ac:dyDescent="0.25">
      <c r="BV132" s="6"/>
    </row>
    <row r="133" spans="74:78" x14ac:dyDescent="0.25">
      <c r="BV133" s="6"/>
    </row>
    <row r="134" spans="74:78" x14ac:dyDescent="0.25">
      <c r="BV134" s="6"/>
    </row>
    <row r="135" spans="74:78" x14ac:dyDescent="0.25">
      <c r="BV135" s="6"/>
    </row>
    <row r="136" spans="74:78" x14ac:dyDescent="0.25">
      <c r="BV136" s="6"/>
    </row>
    <row r="137" spans="74:78" x14ac:dyDescent="0.25">
      <c r="BV137" s="6"/>
    </row>
    <row r="138" spans="74:78" x14ac:dyDescent="0.25">
      <c r="BV138" s="6"/>
    </row>
    <row r="139" spans="74:78" x14ac:dyDescent="0.25">
      <c r="BV139" s="6"/>
    </row>
    <row r="140" spans="74:78" x14ac:dyDescent="0.25">
      <c r="BV140" s="6"/>
    </row>
    <row r="141" spans="74:78" x14ac:dyDescent="0.25">
      <c r="BV141" s="6"/>
    </row>
    <row r="142" spans="74:78" x14ac:dyDescent="0.25">
      <c r="BV142" s="6"/>
    </row>
    <row r="143" spans="74:78" x14ac:dyDescent="0.25">
      <c r="BV143" s="6"/>
    </row>
    <row r="144" spans="74:78" x14ac:dyDescent="0.25">
      <c r="BV144" s="6"/>
    </row>
    <row r="145" spans="74:74" x14ac:dyDescent="0.25">
      <c r="BV145" s="6"/>
    </row>
    <row r="146" spans="74:74" x14ac:dyDescent="0.25">
      <c r="BV146" s="6"/>
    </row>
    <row r="147" spans="74:74" x14ac:dyDescent="0.25">
      <c r="BV147" s="6"/>
    </row>
    <row r="148" spans="74:74" x14ac:dyDescent="0.25">
      <c r="BV148" s="6"/>
    </row>
    <row r="149" spans="74:74" x14ac:dyDescent="0.25">
      <c r="BV149" s="6"/>
    </row>
    <row r="150" spans="74:74" x14ac:dyDescent="0.25">
      <c r="BV150" s="6"/>
    </row>
    <row r="151" spans="74:74" x14ac:dyDescent="0.25">
      <c r="BV151" s="6"/>
    </row>
    <row r="152" spans="74:74" x14ac:dyDescent="0.25">
      <c r="BV152" s="6"/>
    </row>
    <row r="153" spans="74:74" x14ac:dyDescent="0.25">
      <c r="BV153" s="6"/>
    </row>
    <row r="154" spans="74:74" x14ac:dyDescent="0.25">
      <c r="BV154" s="6"/>
    </row>
    <row r="155" spans="74:74" x14ac:dyDescent="0.25">
      <c r="BV155" s="6"/>
    </row>
    <row r="156" spans="74:74" x14ac:dyDescent="0.25">
      <c r="BV156" s="6"/>
    </row>
    <row r="157" spans="74:74" x14ac:dyDescent="0.25">
      <c r="BV157" s="6"/>
    </row>
    <row r="158" spans="74:74" x14ac:dyDescent="0.25">
      <c r="BV158" s="6"/>
    </row>
    <row r="159" spans="74:74" x14ac:dyDescent="0.25">
      <c r="BV159" s="6"/>
    </row>
    <row r="160" spans="74:74" x14ac:dyDescent="0.25">
      <c r="BV160" s="6"/>
    </row>
    <row r="161" spans="74:74" x14ac:dyDescent="0.25">
      <c r="BV161" s="6"/>
    </row>
    <row r="162" spans="74:74" x14ac:dyDescent="0.25">
      <c r="BV162" s="6"/>
    </row>
    <row r="163" spans="74:74" x14ac:dyDescent="0.25">
      <c r="BV163" s="6"/>
    </row>
    <row r="164" spans="74:74" x14ac:dyDescent="0.25">
      <c r="BV164" s="6"/>
    </row>
    <row r="165" spans="74:74" x14ac:dyDescent="0.25">
      <c r="BV165" s="6"/>
    </row>
    <row r="166" spans="74:74" x14ac:dyDescent="0.25">
      <c r="BV166" s="6"/>
    </row>
    <row r="167" spans="74:74" x14ac:dyDescent="0.25">
      <c r="BV167" s="6"/>
    </row>
    <row r="168" spans="74:74" x14ac:dyDescent="0.25">
      <c r="BV168" s="6"/>
    </row>
    <row r="169" spans="74:74" x14ac:dyDescent="0.25">
      <c r="BV169" s="6"/>
    </row>
    <row r="170" spans="74:74" x14ac:dyDescent="0.25">
      <c r="BV170" s="6"/>
    </row>
    <row r="171" spans="74:74" x14ac:dyDescent="0.25">
      <c r="BV171" s="6"/>
    </row>
    <row r="172" spans="74:74" x14ac:dyDescent="0.25">
      <c r="BV172" s="6"/>
    </row>
    <row r="173" spans="74:74" x14ac:dyDescent="0.25">
      <c r="BV173" s="6"/>
    </row>
    <row r="174" spans="74:74" x14ac:dyDescent="0.25">
      <c r="BV174" s="6"/>
    </row>
    <row r="175" spans="74:74" x14ac:dyDescent="0.25">
      <c r="BV175" s="6"/>
    </row>
    <row r="176" spans="74:74" x14ac:dyDescent="0.25">
      <c r="BV176" s="6"/>
    </row>
    <row r="177" spans="74:74" x14ac:dyDescent="0.25">
      <c r="BV177" s="6"/>
    </row>
    <row r="178" spans="74:74" x14ac:dyDescent="0.25">
      <c r="BV178" s="6"/>
    </row>
    <row r="179" spans="74:74" x14ac:dyDescent="0.25">
      <c r="BV179" s="6"/>
    </row>
    <row r="180" spans="74:74" x14ac:dyDescent="0.25">
      <c r="BV180" s="6"/>
    </row>
    <row r="181" spans="74:74" x14ac:dyDescent="0.25">
      <c r="BV181" s="6"/>
    </row>
    <row r="182" spans="74:74" x14ac:dyDescent="0.25">
      <c r="BV182" s="6"/>
    </row>
    <row r="183" spans="74:74" x14ac:dyDescent="0.25">
      <c r="BV183" s="6"/>
    </row>
    <row r="184" spans="74:74" x14ac:dyDescent="0.25">
      <c r="BV184" s="6"/>
    </row>
    <row r="185" spans="74:74" x14ac:dyDescent="0.25">
      <c r="BV185" s="6"/>
    </row>
    <row r="186" spans="74:74" x14ac:dyDescent="0.25">
      <c r="BV186" s="6"/>
    </row>
    <row r="187" spans="74:74" x14ac:dyDescent="0.25">
      <c r="BV187" s="6"/>
    </row>
    <row r="188" spans="74:74" x14ac:dyDescent="0.25">
      <c r="BV188" s="6"/>
    </row>
    <row r="189" spans="74:74" x14ac:dyDescent="0.25">
      <c r="BV189" s="6"/>
    </row>
    <row r="190" spans="74:74" x14ac:dyDescent="0.25">
      <c r="BV190" s="6"/>
    </row>
    <row r="191" spans="74:74" x14ac:dyDescent="0.25">
      <c r="BV191" s="6"/>
    </row>
    <row r="192" spans="74:74" x14ac:dyDescent="0.25">
      <c r="BV192" s="6"/>
    </row>
    <row r="193" spans="74:74" x14ac:dyDescent="0.25">
      <c r="BV193" s="6"/>
    </row>
    <row r="194" spans="74:74" x14ac:dyDescent="0.25">
      <c r="BV194" s="6"/>
    </row>
    <row r="195" spans="74:74" x14ac:dyDescent="0.25">
      <c r="BV195" s="6"/>
    </row>
    <row r="196" spans="74:74" x14ac:dyDescent="0.25">
      <c r="BV196" s="6"/>
    </row>
    <row r="197" spans="74:74" x14ac:dyDescent="0.25">
      <c r="BV197" s="6"/>
    </row>
    <row r="198" spans="74:74" x14ac:dyDescent="0.25">
      <c r="BV198" s="6"/>
    </row>
    <row r="199" spans="74:74" x14ac:dyDescent="0.25">
      <c r="BV199" s="6"/>
    </row>
    <row r="200" spans="74:74" x14ac:dyDescent="0.25">
      <c r="BV200" s="6"/>
    </row>
    <row r="201" spans="74:74" x14ac:dyDescent="0.25">
      <c r="BV201" s="6"/>
    </row>
    <row r="202" spans="74:74" x14ac:dyDescent="0.25">
      <c r="BV202" s="6"/>
    </row>
    <row r="203" spans="74:74" x14ac:dyDescent="0.25">
      <c r="BV203" s="6"/>
    </row>
    <row r="204" spans="74:74" x14ac:dyDescent="0.25">
      <c r="BV204" s="6"/>
    </row>
    <row r="205" spans="74:74" x14ac:dyDescent="0.25">
      <c r="BV205" s="6"/>
    </row>
    <row r="206" spans="74:74" x14ac:dyDescent="0.25">
      <c r="BV206" s="6"/>
    </row>
    <row r="207" spans="74:74" x14ac:dyDescent="0.25">
      <c r="BV207" s="6"/>
    </row>
    <row r="208" spans="74:74" x14ac:dyDescent="0.25">
      <c r="BV208" s="6"/>
    </row>
    <row r="209" spans="74:74" x14ac:dyDescent="0.25">
      <c r="BV209" s="6"/>
    </row>
    <row r="210" spans="74:74" x14ac:dyDescent="0.25">
      <c r="BV210" s="6"/>
    </row>
    <row r="211" spans="74:74" x14ac:dyDescent="0.25">
      <c r="BV211" s="6"/>
    </row>
    <row r="212" spans="74:74" x14ac:dyDescent="0.25">
      <c r="BV212" s="6"/>
    </row>
    <row r="213" spans="74:74" x14ac:dyDescent="0.25">
      <c r="BV213" s="6"/>
    </row>
    <row r="214" spans="74:74" x14ac:dyDescent="0.25">
      <c r="BV214" s="6"/>
    </row>
    <row r="215" spans="74:74" x14ac:dyDescent="0.25">
      <c r="BV215" s="6"/>
    </row>
    <row r="216" spans="74:74" x14ac:dyDescent="0.25">
      <c r="BV216" s="6"/>
    </row>
    <row r="217" spans="74:74" x14ac:dyDescent="0.25">
      <c r="BV217" s="6"/>
    </row>
    <row r="218" spans="74:74" x14ac:dyDescent="0.25">
      <c r="BV218" s="6"/>
    </row>
    <row r="219" spans="74:74" x14ac:dyDescent="0.25">
      <c r="BV219" s="6"/>
    </row>
    <row r="220" spans="74:74" x14ac:dyDescent="0.25">
      <c r="BV220" s="6"/>
    </row>
    <row r="221" spans="74:74" x14ac:dyDescent="0.25">
      <c r="BV221" s="6"/>
    </row>
    <row r="222" spans="74:74" x14ac:dyDescent="0.25">
      <c r="BV222" s="6"/>
    </row>
    <row r="223" spans="74:74" x14ac:dyDescent="0.25">
      <c r="BV223" s="6"/>
    </row>
    <row r="224" spans="74:74" x14ac:dyDescent="0.25">
      <c r="BV224" s="6"/>
    </row>
    <row r="225" spans="74:74" x14ac:dyDescent="0.25">
      <c r="BV225" s="6"/>
    </row>
    <row r="226" spans="74:74" x14ac:dyDescent="0.25">
      <c r="BV226" s="6"/>
    </row>
    <row r="227" spans="74:74" x14ac:dyDescent="0.25">
      <c r="BV227" s="6"/>
    </row>
    <row r="228" spans="74:74" x14ac:dyDescent="0.25">
      <c r="BV228" s="6"/>
    </row>
    <row r="229" spans="74:74" x14ac:dyDescent="0.25">
      <c r="BV229" s="6"/>
    </row>
    <row r="230" spans="74:74" x14ac:dyDescent="0.25">
      <c r="BV230" s="6"/>
    </row>
    <row r="231" spans="74:74" x14ac:dyDescent="0.25">
      <c r="BV231" s="6"/>
    </row>
    <row r="232" spans="74:74" x14ac:dyDescent="0.25">
      <c r="BV232" s="6"/>
    </row>
    <row r="233" spans="74:74" x14ac:dyDescent="0.25">
      <c r="BV233" s="6"/>
    </row>
    <row r="234" spans="74:74" x14ac:dyDescent="0.25">
      <c r="BV234" s="6"/>
    </row>
    <row r="235" spans="74:74" x14ac:dyDescent="0.25">
      <c r="BV235" s="6"/>
    </row>
    <row r="236" spans="74:74" x14ac:dyDescent="0.25">
      <c r="BV236" s="6"/>
    </row>
    <row r="237" spans="74:74" x14ac:dyDescent="0.25">
      <c r="BV237" s="6"/>
    </row>
    <row r="238" spans="74:74" x14ac:dyDescent="0.25">
      <c r="BV238" s="6"/>
    </row>
    <row r="239" spans="74:74" x14ac:dyDescent="0.25">
      <c r="BV239" s="6"/>
    </row>
    <row r="240" spans="74:74" x14ac:dyDescent="0.25">
      <c r="BV240" s="6"/>
    </row>
    <row r="241" spans="74:74" x14ac:dyDescent="0.25">
      <c r="BV241" s="6"/>
    </row>
    <row r="242" spans="74:74" x14ac:dyDescent="0.25">
      <c r="BV242" s="6"/>
    </row>
    <row r="243" spans="74:74" x14ac:dyDescent="0.25">
      <c r="BV243" s="6"/>
    </row>
    <row r="244" spans="74:74" x14ac:dyDescent="0.25">
      <c r="BV244" s="6"/>
    </row>
    <row r="245" spans="74:74" x14ac:dyDescent="0.25">
      <c r="BV245" s="6"/>
    </row>
    <row r="246" spans="74:74" x14ac:dyDescent="0.25">
      <c r="BV246" s="6"/>
    </row>
    <row r="247" spans="74:74" x14ac:dyDescent="0.25">
      <c r="BV247" s="6"/>
    </row>
    <row r="248" spans="74:74" x14ac:dyDescent="0.25">
      <c r="BV248" s="6"/>
    </row>
    <row r="249" spans="74:74" x14ac:dyDescent="0.25">
      <c r="BV249" s="6"/>
    </row>
    <row r="250" spans="74:74" x14ac:dyDescent="0.25">
      <c r="BV250" s="6"/>
    </row>
    <row r="251" spans="74:74" x14ac:dyDescent="0.25">
      <c r="BV251" s="6"/>
    </row>
    <row r="252" spans="74:74" x14ac:dyDescent="0.25">
      <c r="BV252" s="6"/>
    </row>
    <row r="253" spans="74:74" x14ac:dyDescent="0.25">
      <c r="BV253" s="6"/>
    </row>
    <row r="254" spans="74:74" x14ac:dyDescent="0.25">
      <c r="BV254" s="6"/>
    </row>
    <row r="255" spans="74:74" x14ac:dyDescent="0.25">
      <c r="BV255" s="6"/>
    </row>
    <row r="256" spans="74:74" x14ac:dyDescent="0.25">
      <c r="BV256" s="6"/>
    </row>
    <row r="257" spans="74:74" x14ac:dyDescent="0.25">
      <c r="BV257" s="6"/>
    </row>
    <row r="258" spans="74:74" x14ac:dyDescent="0.25">
      <c r="BV258" s="6"/>
    </row>
    <row r="259" spans="74:74" x14ac:dyDescent="0.25">
      <c r="BV259" s="6"/>
    </row>
    <row r="260" spans="74:74" x14ac:dyDescent="0.25">
      <c r="BV260" s="6"/>
    </row>
    <row r="261" spans="74:74" x14ac:dyDescent="0.25">
      <c r="BV261" s="6"/>
    </row>
    <row r="262" spans="74:74" x14ac:dyDescent="0.25">
      <c r="BV262" s="6"/>
    </row>
    <row r="263" spans="74:74" x14ac:dyDescent="0.25">
      <c r="BV263" s="6"/>
    </row>
    <row r="264" spans="74:74" x14ac:dyDescent="0.25">
      <c r="BV264" s="6"/>
    </row>
    <row r="265" spans="74:74" x14ac:dyDescent="0.25">
      <c r="BV265" s="6"/>
    </row>
    <row r="266" spans="74:74" x14ac:dyDescent="0.25">
      <c r="BV266" s="6"/>
    </row>
    <row r="267" spans="74:74" x14ac:dyDescent="0.25">
      <c r="BV267" s="6"/>
    </row>
    <row r="268" spans="74:74" x14ac:dyDescent="0.25">
      <c r="BV268" s="6"/>
    </row>
    <row r="269" spans="74:74" x14ac:dyDescent="0.25">
      <c r="BV269" s="6"/>
    </row>
    <row r="270" spans="74:74" x14ac:dyDescent="0.25">
      <c r="BV270" s="6"/>
    </row>
    <row r="271" spans="74:74" x14ac:dyDescent="0.25">
      <c r="BV271" s="6"/>
    </row>
    <row r="272" spans="74:74" x14ac:dyDescent="0.25">
      <c r="BV272" s="6"/>
    </row>
    <row r="273" spans="74:74" x14ac:dyDescent="0.25">
      <c r="BV273" s="6"/>
    </row>
    <row r="274" spans="74:74" x14ac:dyDescent="0.25">
      <c r="BV274" s="6"/>
    </row>
    <row r="275" spans="74:74" x14ac:dyDescent="0.25">
      <c r="BV275" s="6"/>
    </row>
    <row r="276" spans="74:74" x14ac:dyDescent="0.25">
      <c r="BV276" s="6"/>
    </row>
    <row r="277" spans="74:74" x14ac:dyDescent="0.25">
      <c r="BV277" s="6"/>
    </row>
    <row r="278" spans="74:74" x14ac:dyDescent="0.25">
      <c r="BV278" s="6"/>
    </row>
    <row r="279" spans="74:74" x14ac:dyDescent="0.25">
      <c r="BV279" s="6"/>
    </row>
    <row r="280" spans="74:74" x14ac:dyDescent="0.25">
      <c r="BV280" s="6"/>
    </row>
    <row r="281" spans="74:74" x14ac:dyDescent="0.25">
      <c r="BV281" s="6"/>
    </row>
    <row r="282" spans="74:74" x14ac:dyDescent="0.25">
      <c r="BV282" s="6"/>
    </row>
    <row r="283" spans="74:74" x14ac:dyDescent="0.25">
      <c r="BV283" s="6"/>
    </row>
    <row r="284" spans="74:74" x14ac:dyDescent="0.25">
      <c r="BV284" s="6"/>
    </row>
    <row r="285" spans="74:74" x14ac:dyDescent="0.25">
      <c r="BV285" s="6"/>
    </row>
    <row r="286" spans="74:74" x14ac:dyDescent="0.25">
      <c r="BV286" s="6"/>
    </row>
    <row r="287" spans="74:74" x14ac:dyDescent="0.25">
      <c r="BV287" s="6"/>
    </row>
    <row r="288" spans="74:74" x14ac:dyDescent="0.25">
      <c r="BV288" s="6"/>
    </row>
    <row r="289" spans="74:74" x14ac:dyDescent="0.25">
      <c r="BV289" s="6"/>
    </row>
    <row r="290" spans="74:74" x14ac:dyDescent="0.25">
      <c r="BV290" s="6"/>
    </row>
    <row r="291" spans="74:74" x14ac:dyDescent="0.25">
      <c r="BV291" s="6"/>
    </row>
    <row r="292" spans="74:74" x14ac:dyDescent="0.25">
      <c r="BV292" s="6"/>
    </row>
    <row r="293" spans="74:74" x14ac:dyDescent="0.25">
      <c r="BV293" s="6"/>
    </row>
    <row r="294" spans="74:74" x14ac:dyDescent="0.25">
      <c r="BV294" s="6"/>
    </row>
    <row r="295" spans="74:74" x14ac:dyDescent="0.25">
      <c r="BV295" s="6"/>
    </row>
    <row r="296" spans="74:74" x14ac:dyDescent="0.25">
      <c r="BV296" s="6"/>
    </row>
    <row r="297" spans="74:74" x14ac:dyDescent="0.25">
      <c r="BV297" s="6"/>
    </row>
    <row r="298" spans="74:74" x14ac:dyDescent="0.25">
      <c r="BV298" s="6"/>
    </row>
    <row r="299" spans="74:74" x14ac:dyDescent="0.25">
      <c r="BV299" s="6"/>
    </row>
    <row r="300" spans="74:74" x14ac:dyDescent="0.25">
      <c r="BV300" s="6"/>
    </row>
    <row r="301" spans="74:74" x14ac:dyDescent="0.25">
      <c r="BV301" s="6"/>
    </row>
    <row r="302" spans="74:74" x14ac:dyDescent="0.25">
      <c r="BV302" s="6"/>
    </row>
    <row r="303" spans="74:74" x14ac:dyDescent="0.25">
      <c r="BV303" s="6"/>
    </row>
    <row r="304" spans="74:74" x14ac:dyDescent="0.25">
      <c r="BV304" s="6"/>
    </row>
    <row r="305" spans="74:74" x14ac:dyDescent="0.25">
      <c r="BV305" s="6"/>
    </row>
    <row r="306" spans="74:74" x14ac:dyDescent="0.25">
      <c r="BV306" s="6"/>
    </row>
    <row r="307" spans="74:74" x14ac:dyDescent="0.25">
      <c r="BV307" s="6"/>
    </row>
    <row r="308" spans="74:74" x14ac:dyDescent="0.25">
      <c r="BV308" s="6"/>
    </row>
    <row r="309" spans="74:74" x14ac:dyDescent="0.25">
      <c r="BV309" s="6"/>
    </row>
    <row r="310" spans="74:74" x14ac:dyDescent="0.25">
      <c r="BV310" s="6"/>
    </row>
    <row r="311" spans="74:74" x14ac:dyDescent="0.25">
      <c r="BV311" s="6"/>
    </row>
    <row r="312" spans="74:74" x14ac:dyDescent="0.25">
      <c r="BV312" s="6"/>
    </row>
    <row r="313" spans="74:74" x14ac:dyDescent="0.25">
      <c r="BV313" s="6"/>
    </row>
    <row r="314" spans="74:74" x14ac:dyDescent="0.25">
      <c r="BV314" s="6"/>
    </row>
    <row r="315" spans="74:74" x14ac:dyDescent="0.25">
      <c r="BV315" s="6"/>
    </row>
    <row r="316" spans="74:74" x14ac:dyDescent="0.25">
      <c r="BV316" s="6"/>
    </row>
    <row r="317" spans="74:74" x14ac:dyDescent="0.25">
      <c r="BV317" s="6"/>
    </row>
    <row r="318" spans="74:74" x14ac:dyDescent="0.25">
      <c r="BV318" s="6"/>
    </row>
    <row r="319" spans="74:74" x14ac:dyDescent="0.25">
      <c r="BV319" s="6"/>
    </row>
    <row r="320" spans="74:74" x14ac:dyDescent="0.25">
      <c r="BV320" s="6"/>
    </row>
    <row r="321" spans="74:74" x14ac:dyDescent="0.25">
      <c r="BV321" s="6"/>
    </row>
    <row r="322" spans="74:74" x14ac:dyDescent="0.25">
      <c r="BV322" s="6"/>
    </row>
    <row r="323" spans="74:74" x14ac:dyDescent="0.25">
      <c r="BV323" s="6"/>
    </row>
    <row r="324" spans="74:74" x14ac:dyDescent="0.25">
      <c r="BV324" s="6"/>
    </row>
    <row r="325" spans="74:74" x14ac:dyDescent="0.25">
      <c r="BV325" s="6"/>
    </row>
    <row r="326" spans="74:74" x14ac:dyDescent="0.25">
      <c r="BV326" s="6"/>
    </row>
    <row r="327" spans="74:74" x14ac:dyDescent="0.25">
      <c r="BV327" s="6"/>
    </row>
    <row r="328" spans="74:74" x14ac:dyDescent="0.25">
      <c r="BV328" s="6"/>
    </row>
    <row r="329" spans="74:74" x14ac:dyDescent="0.25">
      <c r="BV329" s="6"/>
    </row>
    <row r="330" spans="74:74" x14ac:dyDescent="0.25">
      <c r="BV330" s="6"/>
    </row>
    <row r="331" spans="74:74" x14ac:dyDescent="0.25">
      <c r="BV331" s="6"/>
    </row>
    <row r="332" spans="74:74" x14ac:dyDescent="0.25">
      <c r="BV332" s="6"/>
    </row>
    <row r="333" spans="74:74" x14ac:dyDescent="0.25">
      <c r="BV333" s="6"/>
    </row>
    <row r="334" spans="74:74" x14ac:dyDescent="0.25">
      <c r="BV334" s="6"/>
    </row>
    <row r="335" spans="74:74" x14ac:dyDescent="0.25">
      <c r="BV335" s="6"/>
    </row>
    <row r="336" spans="74:74" x14ac:dyDescent="0.25">
      <c r="BV336" s="6"/>
    </row>
    <row r="337" spans="74:74" x14ac:dyDescent="0.25">
      <c r="BV337" s="6"/>
    </row>
    <row r="338" spans="74:74" x14ac:dyDescent="0.25">
      <c r="BV338" s="6"/>
    </row>
    <row r="339" spans="74:74" x14ac:dyDescent="0.25">
      <c r="BV339" s="6"/>
    </row>
    <row r="340" spans="74:74" x14ac:dyDescent="0.25">
      <c r="BV340" s="6"/>
    </row>
    <row r="341" spans="74:74" x14ac:dyDescent="0.25">
      <c r="BV341" s="6"/>
    </row>
    <row r="342" spans="74:74" x14ac:dyDescent="0.25">
      <c r="BV342" s="6"/>
    </row>
    <row r="343" spans="74:74" x14ac:dyDescent="0.25">
      <c r="BV343" s="6"/>
    </row>
    <row r="344" spans="74:74" x14ac:dyDescent="0.25">
      <c r="BV344" s="6"/>
    </row>
    <row r="345" spans="74:74" x14ac:dyDescent="0.25">
      <c r="BV345" s="6"/>
    </row>
    <row r="346" spans="74:74" x14ac:dyDescent="0.25">
      <c r="BV346" s="6"/>
    </row>
    <row r="347" spans="74:74" x14ac:dyDescent="0.25">
      <c r="BV347" s="6"/>
    </row>
    <row r="348" spans="74:74" x14ac:dyDescent="0.25">
      <c r="BV348" s="6"/>
    </row>
    <row r="349" spans="74:74" x14ac:dyDescent="0.25">
      <c r="BV349" s="6"/>
    </row>
    <row r="350" spans="74:74" x14ac:dyDescent="0.25">
      <c r="BV350" s="6"/>
    </row>
    <row r="351" spans="74:74" x14ac:dyDescent="0.25">
      <c r="BV351" s="6"/>
    </row>
    <row r="352" spans="74:74" x14ac:dyDescent="0.25">
      <c r="BV352" s="6"/>
    </row>
    <row r="353" spans="74:74" x14ac:dyDescent="0.25">
      <c r="BV353" s="6"/>
    </row>
    <row r="354" spans="74:74" x14ac:dyDescent="0.25">
      <c r="BV354" s="6"/>
    </row>
    <row r="355" spans="74:74" x14ac:dyDescent="0.25">
      <c r="BV355" s="6"/>
    </row>
    <row r="356" spans="74:74" x14ac:dyDescent="0.25">
      <c r="BV356" s="6"/>
    </row>
    <row r="357" spans="74:74" x14ac:dyDescent="0.25">
      <c r="BV357" s="6"/>
    </row>
    <row r="358" spans="74:74" x14ac:dyDescent="0.25">
      <c r="BV358" s="6"/>
    </row>
    <row r="359" spans="74:74" x14ac:dyDescent="0.25">
      <c r="BV359" s="6"/>
    </row>
    <row r="360" spans="74:74" x14ac:dyDescent="0.25">
      <c r="BV360" s="6"/>
    </row>
    <row r="361" spans="74:74" x14ac:dyDescent="0.25">
      <c r="BV361" s="6"/>
    </row>
    <row r="362" spans="74:74" x14ac:dyDescent="0.25">
      <c r="BV362" s="6"/>
    </row>
    <row r="363" spans="74:74" x14ac:dyDescent="0.25">
      <c r="BV363" s="6"/>
    </row>
    <row r="364" spans="74:74" x14ac:dyDescent="0.25">
      <c r="BV364" s="6"/>
    </row>
    <row r="365" spans="74:74" x14ac:dyDescent="0.25">
      <c r="BV365" s="6"/>
    </row>
    <row r="366" spans="74:74" x14ac:dyDescent="0.25">
      <c r="BV366" s="6"/>
    </row>
    <row r="367" spans="74:74" x14ac:dyDescent="0.25">
      <c r="BV367" s="6"/>
    </row>
    <row r="368" spans="74:74" x14ac:dyDescent="0.25">
      <c r="BV368" s="6"/>
    </row>
    <row r="369" spans="74:74" x14ac:dyDescent="0.25">
      <c r="BV369" s="6"/>
    </row>
    <row r="370" spans="74:74" x14ac:dyDescent="0.25">
      <c r="BV370" s="6"/>
    </row>
    <row r="371" spans="74:74" x14ac:dyDescent="0.25">
      <c r="BV371" s="6"/>
    </row>
    <row r="372" spans="74:74" x14ac:dyDescent="0.25">
      <c r="BV372" s="6"/>
    </row>
    <row r="373" spans="74:74" x14ac:dyDescent="0.25">
      <c r="BV373" s="6"/>
    </row>
    <row r="374" spans="74:74" x14ac:dyDescent="0.25">
      <c r="BV374" s="6"/>
    </row>
    <row r="375" spans="74:74" x14ac:dyDescent="0.25">
      <c r="BV375" s="6"/>
    </row>
    <row r="376" spans="74:74" x14ac:dyDescent="0.25">
      <c r="BV376" s="6"/>
    </row>
    <row r="377" spans="74:74" x14ac:dyDescent="0.25">
      <c r="BV377" s="6"/>
    </row>
    <row r="378" spans="74:74" x14ac:dyDescent="0.25">
      <c r="BV378" s="6"/>
    </row>
    <row r="379" spans="74:74" x14ac:dyDescent="0.25">
      <c r="BV379" s="6"/>
    </row>
    <row r="380" spans="74:74" x14ac:dyDescent="0.25">
      <c r="BV380" s="6"/>
    </row>
    <row r="381" spans="74:74" x14ac:dyDescent="0.25">
      <c r="BV381" s="6"/>
    </row>
    <row r="382" spans="74:74" x14ac:dyDescent="0.25">
      <c r="BV382" s="6"/>
    </row>
    <row r="383" spans="74:74" x14ac:dyDescent="0.25">
      <c r="BV383" s="6"/>
    </row>
    <row r="384" spans="74:74" x14ac:dyDescent="0.25">
      <c r="BV384" s="6"/>
    </row>
    <row r="385" spans="74:74" x14ac:dyDescent="0.25">
      <c r="BV385" s="6"/>
    </row>
    <row r="386" spans="74:74" x14ac:dyDescent="0.25">
      <c r="BV386" s="6"/>
    </row>
    <row r="387" spans="74:74" x14ac:dyDescent="0.25">
      <c r="BV387" s="6"/>
    </row>
    <row r="388" spans="74:74" x14ac:dyDescent="0.25">
      <c r="BV388" s="6"/>
    </row>
    <row r="389" spans="74:74" x14ac:dyDescent="0.25">
      <c r="BV389" s="6"/>
    </row>
    <row r="390" spans="74:74" x14ac:dyDescent="0.25">
      <c r="BV390" s="6"/>
    </row>
    <row r="391" spans="74:74" x14ac:dyDescent="0.25">
      <c r="BV391" s="6"/>
    </row>
    <row r="392" spans="74:74" x14ac:dyDescent="0.25">
      <c r="BV392" s="6"/>
    </row>
    <row r="393" spans="74:74" x14ac:dyDescent="0.25">
      <c r="BV393" s="6"/>
    </row>
    <row r="394" spans="74:74" x14ac:dyDescent="0.25">
      <c r="BV394" s="6"/>
    </row>
    <row r="395" spans="74:74" x14ac:dyDescent="0.25">
      <c r="BV395" s="6"/>
    </row>
    <row r="396" spans="74:74" x14ac:dyDescent="0.25">
      <c r="BV396" s="6"/>
    </row>
    <row r="397" spans="74:74" x14ac:dyDescent="0.25">
      <c r="BV397" s="6"/>
    </row>
    <row r="398" spans="74:74" x14ac:dyDescent="0.25">
      <c r="BV398" s="6"/>
    </row>
    <row r="399" spans="74:74" x14ac:dyDescent="0.25">
      <c r="BV399" s="6"/>
    </row>
    <row r="400" spans="74:74" x14ac:dyDescent="0.25">
      <c r="BV400" s="6"/>
    </row>
    <row r="401" spans="74:74" x14ac:dyDescent="0.25">
      <c r="BV401" s="6"/>
    </row>
    <row r="402" spans="74:74" x14ac:dyDescent="0.25">
      <c r="BV402" s="6"/>
    </row>
    <row r="403" spans="74:74" x14ac:dyDescent="0.25">
      <c r="BV403" s="6"/>
    </row>
    <row r="404" spans="74:74" x14ac:dyDescent="0.25">
      <c r="BV404" s="6"/>
    </row>
    <row r="405" spans="74:74" x14ac:dyDescent="0.25">
      <c r="BV405" s="6"/>
    </row>
    <row r="406" spans="74:74" x14ac:dyDescent="0.25">
      <c r="BV406" s="6"/>
    </row>
    <row r="407" spans="74:74" x14ac:dyDescent="0.25">
      <c r="BV407" s="6"/>
    </row>
    <row r="408" spans="74:74" x14ac:dyDescent="0.25">
      <c r="BV408" s="6"/>
    </row>
    <row r="409" spans="74:74" x14ac:dyDescent="0.25">
      <c r="BV409" s="6"/>
    </row>
    <row r="410" spans="74:74" x14ac:dyDescent="0.25">
      <c r="BV410" s="6"/>
    </row>
    <row r="411" spans="74:74" x14ac:dyDescent="0.25">
      <c r="BV411" s="6"/>
    </row>
    <row r="412" spans="74:74" x14ac:dyDescent="0.25">
      <c r="BV412" s="6"/>
    </row>
    <row r="413" spans="74:74" x14ac:dyDescent="0.25">
      <c r="BV413" s="6"/>
    </row>
    <row r="414" spans="74:74" x14ac:dyDescent="0.25">
      <c r="BV414" s="6"/>
    </row>
    <row r="415" spans="74:74" x14ac:dyDescent="0.25">
      <c r="BV415" s="6"/>
    </row>
    <row r="416" spans="74:74" x14ac:dyDescent="0.25">
      <c r="BV416" s="6"/>
    </row>
    <row r="417" spans="74:74" x14ac:dyDescent="0.25">
      <c r="BV417" s="6"/>
    </row>
    <row r="418" spans="74:74" x14ac:dyDescent="0.25">
      <c r="BV418" s="6"/>
    </row>
    <row r="419" spans="74:74" x14ac:dyDescent="0.25">
      <c r="BV419" s="6"/>
    </row>
    <row r="420" spans="74:74" x14ac:dyDescent="0.25">
      <c r="BV420" s="6"/>
    </row>
    <row r="421" spans="74:74" x14ac:dyDescent="0.25">
      <c r="BV421" s="6"/>
    </row>
    <row r="422" spans="74:74" x14ac:dyDescent="0.25">
      <c r="BV422" s="6"/>
    </row>
    <row r="423" spans="74:74" x14ac:dyDescent="0.25">
      <c r="BV423" s="6"/>
    </row>
    <row r="424" spans="74:74" x14ac:dyDescent="0.25">
      <c r="BV424" s="6"/>
    </row>
    <row r="425" spans="74:74" x14ac:dyDescent="0.25">
      <c r="BV425" s="6"/>
    </row>
    <row r="426" spans="74:74" x14ac:dyDescent="0.25">
      <c r="BV426" s="6"/>
    </row>
    <row r="427" spans="74:74" x14ac:dyDescent="0.25">
      <c r="BV427" s="6"/>
    </row>
    <row r="428" spans="74:74" x14ac:dyDescent="0.25">
      <c r="BV428" s="6"/>
    </row>
    <row r="429" spans="74:74" x14ac:dyDescent="0.25">
      <c r="BV429" s="6"/>
    </row>
    <row r="430" spans="74:74" x14ac:dyDescent="0.25">
      <c r="BV430" s="6"/>
    </row>
    <row r="431" spans="74:74" x14ac:dyDescent="0.25">
      <c r="BV431" s="6"/>
    </row>
    <row r="432" spans="74:74" x14ac:dyDescent="0.25">
      <c r="BV432" s="6"/>
    </row>
    <row r="433" spans="74:74" x14ac:dyDescent="0.25">
      <c r="BV433" s="6"/>
    </row>
    <row r="434" spans="74:74" x14ac:dyDescent="0.25">
      <c r="BV434" s="6"/>
    </row>
    <row r="435" spans="74:74" x14ac:dyDescent="0.25">
      <c r="BV435" s="6"/>
    </row>
    <row r="436" spans="74:74" x14ac:dyDescent="0.25">
      <c r="BV436" s="6"/>
    </row>
    <row r="437" spans="74:74" x14ac:dyDescent="0.25">
      <c r="BV437" s="6"/>
    </row>
    <row r="438" spans="74:74" x14ac:dyDescent="0.25">
      <c r="BV438" s="6"/>
    </row>
    <row r="439" spans="74:74" x14ac:dyDescent="0.25">
      <c r="BV439" s="6"/>
    </row>
    <row r="440" spans="74:74" x14ac:dyDescent="0.25">
      <c r="BV440" s="6"/>
    </row>
    <row r="441" spans="74:74" x14ac:dyDescent="0.25">
      <c r="BV441" s="6"/>
    </row>
    <row r="442" spans="74:74" x14ac:dyDescent="0.25">
      <c r="BV442" s="6"/>
    </row>
    <row r="443" spans="74:74" x14ac:dyDescent="0.25">
      <c r="BV443" s="6"/>
    </row>
    <row r="444" spans="74:74" x14ac:dyDescent="0.25">
      <c r="BV444" s="6"/>
    </row>
    <row r="445" spans="74:74" x14ac:dyDescent="0.25">
      <c r="BV445" s="6"/>
    </row>
    <row r="446" spans="74:74" x14ac:dyDescent="0.25">
      <c r="BV446" s="6"/>
    </row>
    <row r="447" spans="74:74" x14ac:dyDescent="0.25">
      <c r="BV447" s="6"/>
    </row>
    <row r="448" spans="74:74" x14ac:dyDescent="0.25">
      <c r="BV448" s="6"/>
    </row>
    <row r="449" spans="74:74" x14ac:dyDescent="0.25">
      <c r="BV449" s="6"/>
    </row>
    <row r="450" spans="74:74" x14ac:dyDescent="0.25">
      <c r="BV450" s="6"/>
    </row>
    <row r="451" spans="74:74" x14ac:dyDescent="0.25">
      <c r="BV451" s="6"/>
    </row>
    <row r="452" spans="74:74" x14ac:dyDescent="0.25">
      <c r="BV452" s="6"/>
    </row>
    <row r="453" spans="74:74" x14ac:dyDescent="0.25">
      <c r="BV453" s="6"/>
    </row>
    <row r="454" spans="74:74" x14ac:dyDescent="0.25">
      <c r="BV454" s="6"/>
    </row>
    <row r="455" spans="74:74" x14ac:dyDescent="0.25">
      <c r="BV455" s="6"/>
    </row>
    <row r="456" spans="74:74" x14ac:dyDescent="0.25">
      <c r="BV456" s="6"/>
    </row>
    <row r="457" spans="74:74" x14ac:dyDescent="0.25">
      <c r="BV457" s="6"/>
    </row>
    <row r="458" spans="74:74" x14ac:dyDescent="0.25">
      <c r="BV458" s="6"/>
    </row>
    <row r="459" spans="74:74" x14ac:dyDescent="0.25">
      <c r="BV459" s="6"/>
    </row>
    <row r="460" spans="74:74" x14ac:dyDescent="0.25">
      <c r="BV460" s="6"/>
    </row>
    <row r="461" spans="74:74" x14ac:dyDescent="0.25">
      <c r="BV461" s="6"/>
    </row>
    <row r="462" spans="74:74" x14ac:dyDescent="0.25">
      <c r="BV462" s="6"/>
    </row>
    <row r="463" spans="74:74" x14ac:dyDescent="0.25">
      <c r="BV463" s="6"/>
    </row>
    <row r="464" spans="74:74" x14ac:dyDescent="0.25">
      <c r="BV464" s="6"/>
    </row>
    <row r="465" spans="74:74" x14ac:dyDescent="0.25">
      <c r="BV465" s="6"/>
    </row>
    <row r="466" spans="74:74" x14ac:dyDescent="0.25">
      <c r="BV466" s="6"/>
    </row>
    <row r="467" spans="74:74" x14ac:dyDescent="0.25">
      <c r="BV467" s="6"/>
    </row>
    <row r="468" spans="74:74" x14ac:dyDescent="0.25">
      <c r="BV468" s="6"/>
    </row>
    <row r="469" spans="74:74" x14ac:dyDescent="0.25">
      <c r="BV469" s="6"/>
    </row>
    <row r="470" spans="74:74" x14ac:dyDescent="0.25">
      <c r="BV470" s="6"/>
    </row>
    <row r="471" spans="74:74" x14ac:dyDescent="0.25">
      <c r="BV471" s="6"/>
    </row>
    <row r="472" spans="74:74" x14ac:dyDescent="0.25">
      <c r="BV472" s="6"/>
    </row>
    <row r="473" spans="74:74" x14ac:dyDescent="0.25">
      <c r="BV473" s="6"/>
    </row>
    <row r="474" spans="74:74" x14ac:dyDescent="0.25">
      <c r="BV474" s="6"/>
    </row>
    <row r="475" spans="74:74" x14ac:dyDescent="0.25">
      <c r="BV475" s="6"/>
    </row>
    <row r="476" spans="74:74" x14ac:dyDescent="0.25">
      <c r="BV476" s="6"/>
    </row>
    <row r="477" spans="74:74" x14ac:dyDescent="0.25">
      <c r="BV477" s="6"/>
    </row>
    <row r="478" spans="74:74" x14ac:dyDescent="0.25">
      <c r="BV478" s="6"/>
    </row>
    <row r="479" spans="74:74" x14ac:dyDescent="0.25">
      <c r="BV479" s="6"/>
    </row>
    <row r="480" spans="74:74" x14ac:dyDescent="0.25">
      <c r="BV480" s="6"/>
    </row>
    <row r="481" spans="74:74" x14ac:dyDescent="0.25">
      <c r="BV481" s="6"/>
    </row>
    <row r="482" spans="74:74" x14ac:dyDescent="0.25">
      <c r="BV482" s="6"/>
    </row>
    <row r="483" spans="74:74" x14ac:dyDescent="0.25">
      <c r="BV483" s="6"/>
    </row>
    <row r="484" spans="74:74" x14ac:dyDescent="0.25">
      <c r="BV484" s="6"/>
    </row>
    <row r="485" spans="74:74" x14ac:dyDescent="0.25">
      <c r="BV485" s="6"/>
    </row>
    <row r="486" spans="74:74" x14ac:dyDescent="0.25">
      <c r="BV486" s="6"/>
    </row>
    <row r="487" spans="74:74" x14ac:dyDescent="0.25">
      <c r="BV487" s="6"/>
    </row>
    <row r="488" spans="74:74" x14ac:dyDescent="0.25">
      <c r="BV488" s="6"/>
    </row>
    <row r="489" spans="74:74" x14ac:dyDescent="0.25">
      <c r="BV489" s="6"/>
    </row>
    <row r="490" spans="74:74" x14ac:dyDescent="0.25">
      <c r="BV490" s="6"/>
    </row>
    <row r="491" spans="74:74" x14ac:dyDescent="0.25">
      <c r="BV491" s="6"/>
    </row>
    <row r="492" spans="74:74" x14ac:dyDescent="0.25">
      <c r="BV492" s="6"/>
    </row>
    <row r="493" spans="74:74" x14ac:dyDescent="0.25">
      <c r="BV493" s="6"/>
    </row>
    <row r="494" spans="74:74" x14ac:dyDescent="0.25">
      <c r="BV494" s="6"/>
    </row>
    <row r="495" spans="74:74" x14ac:dyDescent="0.25">
      <c r="BV495" s="6"/>
    </row>
    <row r="496" spans="74:74" x14ac:dyDescent="0.25">
      <c r="BV496" s="6"/>
    </row>
    <row r="497" spans="74:74" x14ac:dyDescent="0.25">
      <c r="BV497" s="6"/>
    </row>
    <row r="498" spans="74:74" x14ac:dyDescent="0.25">
      <c r="BV498" s="6"/>
    </row>
    <row r="499" spans="74:74" x14ac:dyDescent="0.25">
      <c r="BV499" s="6"/>
    </row>
    <row r="500" spans="74:74" x14ac:dyDescent="0.25">
      <c r="BV500" s="6"/>
    </row>
    <row r="501" spans="74:74" x14ac:dyDescent="0.25">
      <c r="BV501" s="6"/>
    </row>
    <row r="502" spans="74:74" x14ac:dyDescent="0.25">
      <c r="BV502" s="6"/>
    </row>
    <row r="503" spans="74:74" x14ac:dyDescent="0.25">
      <c r="BV503" s="6"/>
    </row>
    <row r="504" spans="74:74" x14ac:dyDescent="0.25">
      <c r="BV504" s="6"/>
    </row>
    <row r="505" spans="74:74" x14ac:dyDescent="0.25">
      <c r="BV505" s="6"/>
    </row>
    <row r="506" spans="74:74" x14ac:dyDescent="0.25">
      <c r="BV506" s="6"/>
    </row>
    <row r="507" spans="74:74" x14ac:dyDescent="0.25">
      <c r="BV507" s="6"/>
    </row>
    <row r="508" spans="74:74" x14ac:dyDescent="0.25">
      <c r="BV508" s="6"/>
    </row>
    <row r="509" spans="74:74" x14ac:dyDescent="0.25">
      <c r="BV509" s="6"/>
    </row>
    <row r="510" spans="74:74" x14ac:dyDescent="0.25">
      <c r="BV510" s="6"/>
    </row>
    <row r="511" spans="74:74" x14ac:dyDescent="0.25">
      <c r="BV511" s="6"/>
    </row>
    <row r="512" spans="74:74" x14ac:dyDescent="0.25">
      <c r="BV512" s="6"/>
    </row>
    <row r="513" spans="74:74" x14ac:dyDescent="0.25">
      <c r="BV513" s="6"/>
    </row>
    <row r="514" spans="74:74" x14ac:dyDescent="0.25">
      <c r="BV514" s="6"/>
    </row>
    <row r="515" spans="74:74" x14ac:dyDescent="0.25">
      <c r="BV515" s="6"/>
    </row>
    <row r="516" spans="74:74" x14ac:dyDescent="0.25">
      <c r="BV516" s="6"/>
    </row>
    <row r="517" spans="74:74" x14ac:dyDescent="0.25">
      <c r="BV517" s="6"/>
    </row>
    <row r="518" spans="74:74" x14ac:dyDescent="0.25">
      <c r="BV518" s="6"/>
    </row>
    <row r="519" spans="74:74" x14ac:dyDescent="0.25">
      <c r="BV519" s="6"/>
    </row>
    <row r="520" spans="74:74" x14ac:dyDescent="0.25">
      <c r="BV520" s="6"/>
    </row>
    <row r="521" spans="74:74" x14ac:dyDescent="0.25">
      <c r="BV521" s="6"/>
    </row>
    <row r="522" spans="74:74" x14ac:dyDescent="0.25">
      <c r="BV522" s="6"/>
    </row>
    <row r="523" spans="74:74" x14ac:dyDescent="0.25">
      <c r="BV523" s="6"/>
    </row>
    <row r="524" spans="74:74" x14ac:dyDescent="0.25">
      <c r="BV524" s="6"/>
    </row>
    <row r="525" spans="74:74" x14ac:dyDescent="0.25">
      <c r="BV525" s="6"/>
    </row>
    <row r="526" spans="74:74" x14ac:dyDescent="0.25">
      <c r="BV526" s="6"/>
    </row>
    <row r="527" spans="74:74" x14ac:dyDescent="0.25">
      <c r="BV527" s="6"/>
    </row>
    <row r="528" spans="74:74" x14ac:dyDescent="0.25">
      <c r="BV528" s="6"/>
    </row>
    <row r="529" spans="74:74" x14ac:dyDescent="0.25">
      <c r="BV529" s="6"/>
    </row>
    <row r="530" spans="74:74" x14ac:dyDescent="0.25">
      <c r="BV530" s="6"/>
    </row>
    <row r="531" spans="74:74" x14ac:dyDescent="0.25">
      <c r="BV531" s="6"/>
    </row>
    <row r="532" spans="74:74" x14ac:dyDescent="0.25">
      <c r="BV532" s="6"/>
    </row>
    <row r="533" spans="74:74" x14ac:dyDescent="0.25">
      <c r="BV533" s="6"/>
    </row>
    <row r="534" spans="74:74" x14ac:dyDescent="0.25">
      <c r="BV534" s="6"/>
    </row>
    <row r="535" spans="74:74" x14ac:dyDescent="0.25">
      <c r="BV535" s="6"/>
    </row>
    <row r="536" spans="74:74" x14ac:dyDescent="0.25">
      <c r="BV536" s="6"/>
    </row>
    <row r="537" spans="74:74" x14ac:dyDescent="0.25">
      <c r="BV537" s="6"/>
    </row>
    <row r="538" spans="74:74" x14ac:dyDescent="0.25">
      <c r="BV538" s="6"/>
    </row>
    <row r="539" spans="74:74" x14ac:dyDescent="0.25">
      <c r="BV539" s="6"/>
    </row>
    <row r="540" spans="74:74" x14ac:dyDescent="0.25">
      <c r="BV540" s="6"/>
    </row>
    <row r="541" spans="74:74" x14ac:dyDescent="0.25">
      <c r="BV541" s="6"/>
    </row>
    <row r="542" spans="74:74" x14ac:dyDescent="0.25">
      <c r="BV542" s="6"/>
    </row>
    <row r="543" spans="74:74" x14ac:dyDescent="0.25">
      <c r="BV543" s="6"/>
    </row>
    <row r="544" spans="74:74" x14ac:dyDescent="0.25">
      <c r="BV544" s="6"/>
    </row>
    <row r="545" spans="74:74" x14ac:dyDescent="0.25">
      <c r="BV545" s="6"/>
    </row>
    <row r="546" spans="74:74" x14ac:dyDescent="0.25">
      <c r="BV546" s="6"/>
    </row>
    <row r="547" spans="74:74" x14ac:dyDescent="0.25">
      <c r="BV547" s="6"/>
    </row>
    <row r="548" spans="74:74" x14ac:dyDescent="0.25">
      <c r="BV548" s="6"/>
    </row>
    <row r="549" spans="74:74" x14ac:dyDescent="0.25">
      <c r="BV549" s="6"/>
    </row>
    <row r="550" spans="74:74" x14ac:dyDescent="0.25">
      <c r="BV550" s="6"/>
    </row>
    <row r="551" spans="74:74" x14ac:dyDescent="0.25">
      <c r="BV551" s="6"/>
    </row>
    <row r="552" spans="74:74" x14ac:dyDescent="0.25">
      <c r="BV552" s="6"/>
    </row>
    <row r="553" spans="74:74" x14ac:dyDescent="0.25">
      <c r="BV553" s="6"/>
    </row>
    <row r="554" spans="74:74" x14ac:dyDescent="0.25">
      <c r="BV554" s="6"/>
    </row>
    <row r="555" spans="74:74" x14ac:dyDescent="0.25">
      <c r="BV555" s="6"/>
    </row>
    <row r="556" spans="74:74" x14ac:dyDescent="0.25">
      <c r="BV556" s="6"/>
    </row>
    <row r="557" spans="74:74" x14ac:dyDescent="0.25">
      <c r="BV557" s="6"/>
    </row>
    <row r="558" spans="74:74" x14ac:dyDescent="0.25">
      <c r="BV558" s="6"/>
    </row>
    <row r="559" spans="74:74" x14ac:dyDescent="0.25">
      <c r="BV559" s="6"/>
    </row>
    <row r="560" spans="74:74" x14ac:dyDescent="0.25">
      <c r="BV560" s="6"/>
    </row>
    <row r="561" spans="74:74" x14ac:dyDescent="0.25">
      <c r="BV561" s="6"/>
    </row>
    <row r="562" spans="74:74" x14ac:dyDescent="0.25">
      <c r="BV562" s="6"/>
    </row>
    <row r="563" spans="74:74" x14ac:dyDescent="0.25">
      <c r="BV563" s="6"/>
    </row>
    <row r="564" spans="74:74" x14ac:dyDescent="0.25">
      <c r="BV564" s="6"/>
    </row>
    <row r="565" spans="74:74" x14ac:dyDescent="0.25">
      <c r="BV565" s="6"/>
    </row>
    <row r="566" spans="74:74" x14ac:dyDescent="0.25">
      <c r="BV566" s="6"/>
    </row>
    <row r="567" spans="74:74" x14ac:dyDescent="0.25">
      <c r="BV567" s="6"/>
    </row>
    <row r="568" spans="74:74" x14ac:dyDescent="0.25">
      <c r="BV568" s="6"/>
    </row>
    <row r="569" spans="74:74" x14ac:dyDescent="0.25">
      <c r="BV569" s="6"/>
    </row>
    <row r="570" spans="74:74" x14ac:dyDescent="0.25">
      <c r="BV570" s="6"/>
    </row>
    <row r="571" spans="74:74" x14ac:dyDescent="0.25">
      <c r="BV571" s="6"/>
    </row>
    <row r="572" spans="74:74" x14ac:dyDescent="0.25">
      <c r="BV572" s="6"/>
    </row>
    <row r="573" spans="74:74" x14ac:dyDescent="0.25">
      <c r="BV573" s="6"/>
    </row>
    <row r="574" spans="74:74" x14ac:dyDescent="0.25">
      <c r="BV574" s="6"/>
    </row>
    <row r="575" spans="74:74" x14ac:dyDescent="0.25">
      <c r="BV575" s="6"/>
    </row>
    <row r="576" spans="74:74" x14ac:dyDescent="0.25">
      <c r="BV576" s="6"/>
    </row>
    <row r="577" spans="74:74" x14ac:dyDescent="0.25">
      <c r="BV577" s="6"/>
    </row>
    <row r="578" spans="74:74" x14ac:dyDescent="0.25">
      <c r="BV578" s="6"/>
    </row>
    <row r="579" spans="74:74" x14ac:dyDescent="0.25">
      <c r="BV579" s="6"/>
    </row>
    <row r="580" spans="74:74" x14ac:dyDescent="0.25">
      <c r="BV580" s="6"/>
    </row>
    <row r="581" spans="74:74" x14ac:dyDescent="0.25">
      <c r="BV581" s="6"/>
    </row>
    <row r="582" spans="74:74" x14ac:dyDescent="0.25">
      <c r="BV582" s="6"/>
    </row>
    <row r="583" spans="74:74" x14ac:dyDescent="0.25">
      <c r="BV583" s="6"/>
    </row>
    <row r="584" spans="74:74" x14ac:dyDescent="0.25">
      <c r="BV584" s="6"/>
    </row>
    <row r="585" spans="74:74" x14ac:dyDescent="0.25">
      <c r="BV585" s="6"/>
    </row>
    <row r="586" spans="74:74" x14ac:dyDescent="0.25">
      <c r="BV586" s="6"/>
    </row>
    <row r="587" spans="74:74" x14ac:dyDescent="0.25">
      <c r="BV587" s="6"/>
    </row>
    <row r="588" spans="74:74" x14ac:dyDescent="0.25">
      <c r="BV588" s="6"/>
    </row>
    <row r="589" spans="74:74" x14ac:dyDescent="0.25">
      <c r="BV589" s="6"/>
    </row>
    <row r="590" spans="74:74" x14ac:dyDescent="0.25">
      <c r="BV590" s="6"/>
    </row>
    <row r="591" spans="74:74" x14ac:dyDescent="0.25">
      <c r="BV591" s="6"/>
    </row>
    <row r="592" spans="74:74" x14ac:dyDescent="0.25">
      <c r="BV592" s="6"/>
    </row>
    <row r="593" spans="74:74" x14ac:dyDescent="0.25">
      <c r="BV593" s="6"/>
    </row>
    <row r="594" spans="74:74" x14ac:dyDescent="0.25">
      <c r="BV594" s="6"/>
    </row>
    <row r="595" spans="74:74" x14ac:dyDescent="0.25">
      <c r="BV595" s="6"/>
    </row>
    <row r="596" spans="74:74" x14ac:dyDescent="0.25">
      <c r="BV596" s="6"/>
    </row>
    <row r="597" spans="74:74" x14ac:dyDescent="0.25">
      <c r="BV597" s="6"/>
    </row>
    <row r="598" spans="74:74" x14ac:dyDescent="0.25">
      <c r="BV598" s="6"/>
    </row>
    <row r="599" spans="74:74" x14ac:dyDescent="0.25">
      <c r="BV599" s="6"/>
    </row>
    <row r="600" spans="74:74" x14ac:dyDescent="0.25">
      <c r="BV600" s="6"/>
    </row>
    <row r="601" spans="74:74" x14ac:dyDescent="0.25">
      <c r="BV601" s="6"/>
    </row>
    <row r="602" spans="74:74" x14ac:dyDescent="0.25">
      <c r="BV602" s="6"/>
    </row>
    <row r="603" spans="74:74" x14ac:dyDescent="0.25">
      <c r="BV603" s="6"/>
    </row>
    <row r="604" spans="74:74" x14ac:dyDescent="0.25">
      <c r="BV604" s="6"/>
    </row>
    <row r="605" spans="74:74" x14ac:dyDescent="0.25">
      <c r="BV605" s="6"/>
    </row>
    <row r="606" spans="74:74" x14ac:dyDescent="0.25">
      <c r="BV606" s="6"/>
    </row>
    <row r="607" spans="74:74" x14ac:dyDescent="0.25">
      <c r="BV607" s="6"/>
    </row>
    <row r="608" spans="74:74" x14ac:dyDescent="0.25">
      <c r="BV608" s="6"/>
    </row>
    <row r="609" spans="74:74" x14ac:dyDescent="0.25">
      <c r="BV609" s="6"/>
    </row>
    <row r="610" spans="74:74" x14ac:dyDescent="0.25">
      <c r="BV610" s="6"/>
    </row>
    <row r="611" spans="74:74" x14ac:dyDescent="0.25">
      <c r="BV611" s="6"/>
    </row>
    <row r="612" spans="74:74" x14ac:dyDescent="0.25">
      <c r="BV612" s="6"/>
    </row>
    <row r="613" spans="74:74" x14ac:dyDescent="0.25">
      <c r="BV613" s="6"/>
    </row>
    <row r="614" spans="74:74" x14ac:dyDescent="0.25">
      <c r="BV614" s="6"/>
    </row>
    <row r="615" spans="74:74" x14ac:dyDescent="0.25">
      <c r="BV615" s="6"/>
    </row>
    <row r="616" spans="74:74" x14ac:dyDescent="0.25">
      <c r="BV616" s="6"/>
    </row>
    <row r="617" spans="74:74" x14ac:dyDescent="0.25">
      <c r="BV617" s="6"/>
    </row>
    <row r="618" spans="74:74" x14ac:dyDescent="0.25">
      <c r="BV618" s="6"/>
    </row>
    <row r="619" spans="74:74" x14ac:dyDescent="0.25">
      <c r="BV619" s="6"/>
    </row>
    <row r="620" spans="74:74" x14ac:dyDescent="0.25">
      <c r="BV620" s="6"/>
    </row>
    <row r="621" spans="74:74" x14ac:dyDescent="0.25">
      <c r="BV621" s="6"/>
    </row>
    <row r="622" spans="74:74" x14ac:dyDescent="0.25">
      <c r="BV622" s="6"/>
    </row>
    <row r="623" spans="74:74" x14ac:dyDescent="0.25">
      <c r="BV623" s="6"/>
    </row>
    <row r="624" spans="74:74" x14ac:dyDescent="0.25">
      <c r="BV624" s="6"/>
    </row>
    <row r="625" spans="74:74" x14ac:dyDescent="0.25">
      <c r="BV625" s="6"/>
    </row>
    <row r="626" spans="74:74" x14ac:dyDescent="0.25">
      <c r="BV626" s="6"/>
    </row>
    <row r="627" spans="74:74" x14ac:dyDescent="0.25">
      <c r="BV627" s="6"/>
    </row>
    <row r="628" spans="74:74" x14ac:dyDescent="0.25">
      <c r="BV628" s="6"/>
    </row>
    <row r="629" spans="74:74" x14ac:dyDescent="0.25">
      <c r="BV629" s="6"/>
    </row>
    <row r="630" spans="74:74" x14ac:dyDescent="0.25">
      <c r="BV630" s="6"/>
    </row>
    <row r="631" spans="74:74" x14ac:dyDescent="0.25">
      <c r="BV631" s="6"/>
    </row>
    <row r="632" spans="74:74" x14ac:dyDescent="0.25">
      <c r="BV632" s="6"/>
    </row>
    <row r="633" spans="74:74" x14ac:dyDescent="0.25">
      <c r="BV633" s="6"/>
    </row>
    <row r="634" spans="74:74" x14ac:dyDescent="0.25">
      <c r="BV634" s="6"/>
    </row>
    <row r="635" spans="74:74" x14ac:dyDescent="0.25">
      <c r="BV635" s="6"/>
    </row>
    <row r="636" spans="74:74" x14ac:dyDescent="0.25">
      <c r="BV636" s="6"/>
    </row>
    <row r="637" spans="74:74" x14ac:dyDescent="0.25">
      <c r="BV637" s="6"/>
    </row>
    <row r="638" spans="74:74" x14ac:dyDescent="0.25">
      <c r="BV638" s="6"/>
    </row>
    <row r="639" spans="74:74" x14ac:dyDescent="0.25">
      <c r="BV639" s="6"/>
    </row>
    <row r="640" spans="74:74" x14ac:dyDescent="0.25">
      <c r="BV640" s="6"/>
    </row>
    <row r="641" spans="74:74" x14ac:dyDescent="0.25">
      <c r="BV641" s="6"/>
    </row>
    <row r="642" spans="74:74" x14ac:dyDescent="0.25">
      <c r="BV642" s="6"/>
    </row>
    <row r="643" spans="74:74" x14ac:dyDescent="0.25">
      <c r="BV643" s="6"/>
    </row>
    <row r="644" spans="74:74" x14ac:dyDescent="0.25">
      <c r="BV644" s="6"/>
    </row>
    <row r="645" spans="74:74" x14ac:dyDescent="0.25">
      <c r="BV645" s="6"/>
    </row>
    <row r="646" spans="74:74" x14ac:dyDescent="0.25">
      <c r="BV646" s="6"/>
    </row>
    <row r="647" spans="74:74" x14ac:dyDescent="0.25">
      <c r="BV647" s="6"/>
    </row>
    <row r="648" spans="74:74" x14ac:dyDescent="0.25">
      <c r="BV648" s="6"/>
    </row>
    <row r="649" spans="74:74" x14ac:dyDescent="0.25">
      <c r="BV649" s="6"/>
    </row>
    <row r="650" spans="74:74" x14ac:dyDescent="0.25">
      <c r="BV650" s="6"/>
    </row>
    <row r="651" spans="74:74" x14ac:dyDescent="0.25">
      <c r="BV651" s="6"/>
    </row>
    <row r="652" spans="74:74" x14ac:dyDescent="0.25">
      <c r="BV652" s="6"/>
    </row>
    <row r="653" spans="74:74" x14ac:dyDescent="0.25">
      <c r="BV653" s="6"/>
    </row>
    <row r="654" spans="74:74" x14ac:dyDescent="0.25">
      <c r="BV654" s="6"/>
    </row>
    <row r="655" spans="74:74" x14ac:dyDescent="0.25">
      <c r="BV655" s="6"/>
    </row>
    <row r="656" spans="74:74" x14ac:dyDescent="0.25">
      <c r="BV656" s="6"/>
    </row>
    <row r="657" spans="74:74" x14ac:dyDescent="0.25">
      <c r="BV657" s="6"/>
    </row>
    <row r="658" spans="74:74" x14ac:dyDescent="0.25">
      <c r="BV658" s="6"/>
    </row>
    <row r="659" spans="74:74" x14ac:dyDescent="0.25">
      <c r="BV659" s="6"/>
    </row>
    <row r="660" spans="74:74" x14ac:dyDescent="0.25">
      <c r="BV660" s="6"/>
    </row>
    <row r="661" spans="74:74" x14ac:dyDescent="0.25">
      <c r="BV661" s="6"/>
    </row>
    <row r="662" spans="74:74" x14ac:dyDescent="0.25">
      <c r="BV662" s="6"/>
    </row>
    <row r="663" spans="74:74" x14ac:dyDescent="0.25">
      <c r="BV663" s="6"/>
    </row>
    <row r="664" spans="74:74" x14ac:dyDescent="0.25">
      <c r="BV664" s="6"/>
    </row>
    <row r="665" spans="74:74" x14ac:dyDescent="0.25">
      <c r="BV665" s="6"/>
    </row>
    <row r="666" spans="74:74" x14ac:dyDescent="0.25">
      <c r="BV666" s="6"/>
    </row>
    <row r="667" spans="74:74" x14ac:dyDescent="0.25">
      <c r="BV667" s="6"/>
    </row>
    <row r="668" spans="74:74" x14ac:dyDescent="0.25">
      <c r="BV668" s="6"/>
    </row>
    <row r="669" spans="74:74" x14ac:dyDescent="0.25">
      <c r="BV669" s="6"/>
    </row>
    <row r="670" spans="74:74" x14ac:dyDescent="0.25">
      <c r="BV670" s="6"/>
    </row>
    <row r="671" spans="74:74" x14ac:dyDescent="0.25">
      <c r="BV671" s="6"/>
    </row>
    <row r="672" spans="74:74" x14ac:dyDescent="0.25">
      <c r="BV672" s="6"/>
    </row>
    <row r="673" spans="74:74" x14ac:dyDescent="0.25">
      <c r="BV673" s="6"/>
    </row>
    <row r="674" spans="74:74" x14ac:dyDescent="0.25">
      <c r="BV674" s="6"/>
    </row>
    <row r="675" spans="74:74" x14ac:dyDescent="0.25">
      <c r="BV675" s="6"/>
    </row>
    <row r="676" spans="74:74" x14ac:dyDescent="0.25">
      <c r="BV676" s="6"/>
    </row>
    <row r="677" spans="74:74" x14ac:dyDescent="0.25">
      <c r="BV677" s="6"/>
    </row>
    <row r="678" spans="74:74" x14ac:dyDescent="0.25">
      <c r="BV678" s="6"/>
    </row>
    <row r="679" spans="74:74" x14ac:dyDescent="0.25">
      <c r="BV679" s="6"/>
    </row>
    <row r="680" spans="74:74" x14ac:dyDescent="0.25">
      <c r="BV680" s="6"/>
    </row>
    <row r="681" spans="74:74" x14ac:dyDescent="0.25">
      <c r="BV681" s="6"/>
    </row>
    <row r="682" spans="74:74" x14ac:dyDescent="0.25">
      <c r="BV682" s="6"/>
    </row>
    <row r="683" spans="74:74" x14ac:dyDescent="0.25">
      <c r="BV683" s="6"/>
    </row>
    <row r="684" spans="74:74" x14ac:dyDescent="0.25">
      <c r="BV684" s="6"/>
    </row>
    <row r="685" spans="74:74" x14ac:dyDescent="0.25">
      <c r="BV685" s="6"/>
    </row>
    <row r="686" spans="74:74" x14ac:dyDescent="0.25">
      <c r="BV686" s="6"/>
    </row>
    <row r="687" spans="74:74" x14ac:dyDescent="0.25">
      <c r="BV687" s="6"/>
    </row>
    <row r="688" spans="74:74" x14ac:dyDescent="0.25">
      <c r="BV688" s="6"/>
    </row>
    <row r="689" spans="74:74" x14ac:dyDescent="0.25">
      <c r="BV689" s="6"/>
    </row>
    <row r="690" spans="74:74" x14ac:dyDescent="0.25">
      <c r="BV690" s="6"/>
    </row>
    <row r="691" spans="74:74" x14ac:dyDescent="0.25">
      <c r="BV691" s="6"/>
    </row>
    <row r="692" spans="74:74" x14ac:dyDescent="0.25">
      <c r="BV692" s="6"/>
    </row>
    <row r="693" spans="74:74" x14ac:dyDescent="0.25">
      <c r="BV693" s="6"/>
    </row>
    <row r="694" spans="74:74" x14ac:dyDescent="0.25">
      <c r="BV694" s="6"/>
    </row>
    <row r="695" spans="74:74" x14ac:dyDescent="0.25">
      <c r="BV695" s="6"/>
    </row>
    <row r="696" spans="74:74" x14ac:dyDescent="0.25">
      <c r="BV696" s="6"/>
    </row>
    <row r="697" spans="74:74" x14ac:dyDescent="0.25">
      <c r="BV697" s="6"/>
    </row>
    <row r="698" spans="74:74" x14ac:dyDescent="0.25">
      <c r="BV698" s="6"/>
    </row>
    <row r="699" spans="74:74" x14ac:dyDescent="0.25">
      <c r="BV699" s="6"/>
    </row>
    <row r="700" spans="74:74" x14ac:dyDescent="0.25">
      <c r="BV700" s="6"/>
    </row>
    <row r="701" spans="74:74" x14ac:dyDescent="0.25">
      <c r="BV701" s="6"/>
    </row>
    <row r="702" spans="74:74" x14ac:dyDescent="0.25">
      <c r="BV702" s="6"/>
    </row>
    <row r="703" spans="74:74" x14ac:dyDescent="0.25">
      <c r="BV703" s="6"/>
    </row>
    <row r="704" spans="74:74" x14ac:dyDescent="0.25">
      <c r="BV704" s="6"/>
    </row>
    <row r="705" spans="74:74" x14ac:dyDescent="0.25">
      <c r="BV705" s="6"/>
    </row>
    <row r="706" spans="74:74" x14ac:dyDescent="0.25">
      <c r="BV706" s="6"/>
    </row>
    <row r="707" spans="74:74" x14ac:dyDescent="0.25">
      <c r="BV707" s="6"/>
    </row>
    <row r="708" spans="74:74" x14ac:dyDescent="0.25">
      <c r="BV708" s="6"/>
    </row>
    <row r="709" spans="74:74" x14ac:dyDescent="0.25">
      <c r="BV709" s="6"/>
    </row>
    <row r="710" spans="74:74" x14ac:dyDescent="0.25">
      <c r="BV710" s="6"/>
    </row>
    <row r="711" spans="74:74" x14ac:dyDescent="0.25">
      <c r="BV711" s="6"/>
    </row>
    <row r="712" spans="74:74" x14ac:dyDescent="0.25">
      <c r="BV712" s="6"/>
    </row>
    <row r="713" spans="74:74" x14ac:dyDescent="0.25">
      <c r="BV713" s="6"/>
    </row>
    <row r="714" spans="74:74" x14ac:dyDescent="0.25">
      <c r="BV714" s="6"/>
    </row>
    <row r="715" spans="74:74" x14ac:dyDescent="0.25">
      <c r="BV715" s="6"/>
    </row>
    <row r="716" spans="74:74" x14ac:dyDescent="0.25">
      <c r="BV716" s="6"/>
    </row>
    <row r="717" spans="74:74" x14ac:dyDescent="0.25">
      <c r="BV717" s="6"/>
    </row>
    <row r="718" spans="74:74" x14ac:dyDescent="0.25">
      <c r="BV718" s="6"/>
    </row>
    <row r="719" spans="74:74" x14ac:dyDescent="0.25">
      <c r="BV719" s="6"/>
    </row>
    <row r="720" spans="74:74" x14ac:dyDescent="0.25">
      <c r="BV720" s="6"/>
    </row>
    <row r="721" spans="74:74" x14ac:dyDescent="0.25">
      <c r="BV721" s="6"/>
    </row>
    <row r="722" spans="74:74" x14ac:dyDescent="0.25">
      <c r="BV722" s="6"/>
    </row>
    <row r="723" spans="74:74" x14ac:dyDescent="0.25">
      <c r="BV723" s="6"/>
    </row>
    <row r="724" spans="74:74" x14ac:dyDescent="0.25">
      <c r="BV724" s="6"/>
    </row>
    <row r="725" spans="74:74" x14ac:dyDescent="0.25">
      <c r="BV725" s="6"/>
    </row>
    <row r="726" spans="74:74" x14ac:dyDescent="0.25">
      <c r="BV726" s="6"/>
    </row>
    <row r="727" spans="74:74" x14ac:dyDescent="0.25">
      <c r="BV727" s="6"/>
    </row>
    <row r="728" spans="74:74" x14ac:dyDescent="0.25">
      <c r="BV728" s="6"/>
    </row>
    <row r="729" spans="74:74" x14ac:dyDescent="0.25">
      <c r="BV729" s="6"/>
    </row>
    <row r="730" spans="74:74" x14ac:dyDescent="0.25">
      <c r="BV730" s="6"/>
    </row>
    <row r="731" spans="74:74" x14ac:dyDescent="0.25">
      <c r="BV731" s="6"/>
    </row>
    <row r="732" spans="74:74" x14ac:dyDescent="0.25">
      <c r="BV732" s="6"/>
    </row>
    <row r="733" spans="74:74" x14ac:dyDescent="0.25">
      <c r="BV733" s="6"/>
    </row>
    <row r="734" spans="74:74" x14ac:dyDescent="0.25">
      <c r="BV734" s="6"/>
    </row>
    <row r="735" spans="74:74" x14ac:dyDescent="0.25">
      <c r="BV735" s="6"/>
    </row>
    <row r="736" spans="74:74" x14ac:dyDescent="0.25">
      <c r="BV736" s="6"/>
    </row>
    <row r="737" spans="74:74" x14ac:dyDescent="0.25">
      <c r="BV737" s="6"/>
    </row>
    <row r="738" spans="74:74" x14ac:dyDescent="0.25">
      <c r="BV738" s="6"/>
    </row>
    <row r="739" spans="74:74" x14ac:dyDescent="0.25">
      <c r="BV739" s="6"/>
    </row>
    <row r="740" spans="74:74" x14ac:dyDescent="0.25">
      <c r="BV740" s="6"/>
    </row>
    <row r="741" spans="74:74" x14ac:dyDescent="0.25">
      <c r="BV741" s="6"/>
    </row>
    <row r="742" spans="74:74" x14ac:dyDescent="0.25">
      <c r="BV742" s="6"/>
    </row>
    <row r="743" spans="74:74" x14ac:dyDescent="0.25">
      <c r="BV743" s="6"/>
    </row>
    <row r="744" spans="74:74" x14ac:dyDescent="0.25">
      <c r="BV744" s="6"/>
    </row>
    <row r="745" spans="74:74" x14ac:dyDescent="0.25">
      <c r="BV745" s="6"/>
    </row>
    <row r="746" spans="74:74" x14ac:dyDescent="0.25">
      <c r="BV746" s="6"/>
    </row>
    <row r="747" spans="74:74" x14ac:dyDescent="0.25">
      <c r="BV747" s="6"/>
    </row>
    <row r="748" spans="74:74" x14ac:dyDescent="0.25">
      <c r="BV748" s="6"/>
    </row>
    <row r="749" spans="74:74" x14ac:dyDescent="0.25">
      <c r="BV749" s="6"/>
    </row>
    <row r="750" spans="74:74" x14ac:dyDescent="0.25">
      <c r="BV750" s="6"/>
    </row>
    <row r="751" spans="74:74" x14ac:dyDescent="0.25">
      <c r="BV751" s="6"/>
    </row>
    <row r="752" spans="74:74" x14ac:dyDescent="0.25">
      <c r="BV752" s="6"/>
    </row>
    <row r="753" spans="74:74" x14ac:dyDescent="0.25">
      <c r="BV753" s="6"/>
    </row>
    <row r="754" spans="74:74" x14ac:dyDescent="0.25">
      <c r="BV754" s="6"/>
    </row>
    <row r="755" spans="74:74" x14ac:dyDescent="0.25">
      <c r="BV755" s="6"/>
    </row>
    <row r="756" spans="74:74" x14ac:dyDescent="0.25">
      <c r="BV756" s="6"/>
    </row>
    <row r="757" spans="74:74" x14ac:dyDescent="0.25">
      <c r="BV757" s="6"/>
    </row>
    <row r="758" spans="74:74" x14ac:dyDescent="0.25">
      <c r="BV758" s="6"/>
    </row>
    <row r="759" spans="74:74" x14ac:dyDescent="0.25">
      <c r="BV759" s="6"/>
    </row>
    <row r="760" spans="74:74" x14ac:dyDescent="0.25">
      <c r="BV760" s="6"/>
    </row>
    <row r="761" spans="74:74" x14ac:dyDescent="0.25">
      <c r="BV761" s="6"/>
    </row>
    <row r="762" spans="74:74" x14ac:dyDescent="0.25">
      <c r="BV762" s="6"/>
    </row>
    <row r="763" spans="74:74" x14ac:dyDescent="0.25">
      <c r="BV763" s="6"/>
    </row>
    <row r="764" spans="74:74" x14ac:dyDescent="0.25">
      <c r="BV764" s="6"/>
    </row>
    <row r="765" spans="74:74" x14ac:dyDescent="0.25">
      <c r="BV765" s="6"/>
    </row>
    <row r="766" spans="74:74" x14ac:dyDescent="0.25">
      <c r="BV766" s="6"/>
    </row>
    <row r="767" spans="74:74" x14ac:dyDescent="0.25">
      <c r="BV767" s="6"/>
    </row>
    <row r="768" spans="74:74" x14ac:dyDescent="0.25">
      <c r="BV768" s="6"/>
    </row>
    <row r="769" spans="74:74" x14ac:dyDescent="0.25">
      <c r="BV769" s="6"/>
    </row>
    <row r="770" spans="74:74" x14ac:dyDescent="0.25">
      <c r="BV770" s="6"/>
    </row>
    <row r="771" spans="74:74" x14ac:dyDescent="0.25">
      <c r="BV771" s="6"/>
    </row>
    <row r="772" spans="74:74" x14ac:dyDescent="0.25">
      <c r="BV772" s="6"/>
    </row>
    <row r="773" spans="74:74" x14ac:dyDescent="0.25">
      <c r="BV773" s="6"/>
    </row>
    <row r="774" spans="74:74" x14ac:dyDescent="0.25">
      <c r="BV774" s="6"/>
    </row>
    <row r="775" spans="74:74" x14ac:dyDescent="0.25">
      <c r="BV775" s="6"/>
    </row>
    <row r="776" spans="74:74" x14ac:dyDescent="0.25">
      <c r="BV776" s="6"/>
    </row>
    <row r="777" spans="74:74" x14ac:dyDescent="0.25">
      <c r="BV777" s="6"/>
    </row>
    <row r="778" spans="74:74" x14ac:dyDescent="0.25">
      <c r="BV778" s="6"/>
    </row>
    <row r="779" spans="74:74" x14ac:dyDescent="0.25">
      <c r="BV779" s="6"/>
    </row>
    <row r="780" spans="74:74" x14ac:dyDescent="0.25">
      <c r="BV780" s="6"/>
    </row>
    <row r="781" spans="74:74" x14ac:dyDescent="0.25">
      <c r="BV781" s="6"/>
    </row>
    <row r="782" spans="74:74" x14ac:dyDescent="0.25">
      <c r="BV782" s="6"/>
    </row>
    <row r="783" spans="74:74" x14ac:dyDescent="0.25">
      <c r="BV783" s="6"/>
    </row>
    <row r="784" spans="74:74" x14ac:dyDescent="0.25">
      <c r="BV784" s="6"/>
    </row>
    <row r="785" spans="74:74" x14ac:dyDescent="0.25">
      <c r="BV785" s="6"/>
    </row>
    <row r="786" spans="74:74" x14ac:dyDescent="0.25">
      <c r="BV786" s="6"/>
    </row>
    <row r="787" spans="74:74" x14ac:dyDescent="0.25">
      <c r="BV787" s="6"/>
    </row>
    <row r="788" spans="74:74" x14ac:dyDescent="0.25">
      <c r="BV788" s="6"/>
    </row>
    <row r="789" spans="74:74" x14ac:dyDescent="0.25">
      <c r="BV789" s="6"/>
    </row>
    <row r="790" spans="74:74" x14ac:dyDescent="0.25">
      <c r="BV790" s="6"/>
    </row>
    <row r="791" spans="74:74" x14ac:dyDescent="0.25">
      <c r="BV791" s="6"/>
    </row>
    <row r="792" spans="74:74" x14ac:dyDescent="0.25">
      <c r="BV792" s="6"/>
    </row>
    <row r="793" spans="74:74" x14ac:dyDescent="0.25">
      <c r="BV793" s="6"/>
    </row>
    <row r="794" spans="74:74" x14ac:dyDescent="0.25">
      <c r="BV794" s="6"/>
    </row>
    <row r="795" spans="74:74" x14ac:dyDescent="0.25">
      <c r="BV795" s="6"/>
    </row>
    <row r="796" spans="74:74" x14ac:dyDescent="0.25">
      <c r="BV796" s="6"/>
    </row>
    <row r="797" spans="74:74" x14ac:dyDescent="0.25">
      <c r="BV797" s="6"/>
    </row>
    <row r="798" spans="74:74" x14ac:dyDescent="0.25">
      <c r="BV798" s="6"/>
    </row>
    <row r="799" spans="74:74" x14ac:dyDescent="0.25">
      <c r="BV799" s="6"/>
    </row>
    <row r="800" spans="74:74" x14ac:dyDescent="0.25">
      <c r="BV800" s="6"/>
    </row>
    <row r="801" spans="74:74" x14ac:dyDescent="0.25">
      <c r="BV801" s="6"/>
    </row>
    <row r="802" spans="74:74" x14ac:dyDescent="0.25">
      <c r="BV802" s="6"/>
    </row>
    <row r="803" spans="74:74" x14ac:dyDescent="0.25">
      <c r="BV803" s="6"/>
    </row>
    <row r="804" spans="74:74" x14ac:dyDescent="0.25">
      <c r="BV804" s="6"/>
    </row>
    <row r="805" spans="74:74" x14ac:dyDescent="0.25">
      <c r="BV805" s="6"/>
    </row>
    <row r="806" spans="74:74" x14ac:dyDescent="0.25">
      <c r="BV806" s="6"/>
    </row>
    <row r="807" spans="74:74" x14ac:dyDescent="0.25">
      <c r="BV807" s="6"/>
    </row>
    <row r="808" spans="74:74" x14ac:dyDescent="0.25">
      <c r="BV808" s="6"/>
    </row>
    <row r="809" spans="74:74" x14ac:dyDescent="0.25">
      <c r="BV809" s="6"/>
    </row>
    <row r="810" spans="74:74" x14ac:dyDescent="0.25">
      <c r="BV810" s="6"/>
    </row>
    <row r="811" spans="74:74" x14ac:dyDescent="0.25">
      <c r="BV811" s="6"/>
    </row>
    <row r="812" spans="74:74" x14ac:dyDescent="0.25">
      <c r="BV812" s="6"/>
    </row>
    <row r="813" spans="74:74" x14ac:dyDescent="0.25">
      <c r="BV813" s="6"/>
    </row>
    <row r="814" spans="74:74" x14ac:dyDescent="0.25">
      <c r="BV814" s="6"/>
    </row>
    <row r="815" spans="74:74" x14ac:dyDescent="0.25">
      <c r="BV815" s="6"/>
    </row>
    <row r="816" spans="74:74" x14ac:dyDescent="0.25">
      <c r="BV816" s="6"/>
    </row>
    <row r="817" spans="74:74" x14ac:dyDescent="0.25">
      <c r="BV817" s="6"/>
    </row>
    <row r="818" spans="74:74" x14ac:dyDescent="0.25">
      <c r="BV818" s="6"/>
    </row>
    <row r="819" spans="74:74" x14ac:dyDescent="0.25">
      <c r="BV819" s="6"/>
    </row>
    <row r="820" spans="74:74" x14ac:dyDescent="0.25">
      <c r="BV820" s="6"/>
    </row>
    <row r="821" spans="74:74" x14ac:dyDescent="0.25">
      <c r="BV821" s="6"/>
    </row>
    <row r="822" spans="74:74" x14ac:dyDescent="0.25">
      <c r="BV822" s="6"/>
    </row>
    <row r="823" spans="74:74" x14ac:dyDescent="0.25">
      <c r="BV823" s="6"/>
    </row>
    <row r="824" spans="74:74" x14ac:dyDescent="0.25">
      <c r="BV824" s="6"/>
    </row>
    <row r="825" spans="74:74" x14ac:dyDescent="0.25">
      <c r="BV825" s="6"/>
    </row>
  </sheetData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P209"/>
  <sheetViews>
    <sheetView workbookViewId="0"/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211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6408</v>
      </c>
      <c r="C5" s="2"/>
      <c r="D5" s="2"/>
      <c r="E5" s="2"/>
      <c r="F5" s="2"/>
    </row>
    <row r="6" spans="1:6" x14ac:dyDescent="0.25">
      <c r="A6" s="3" t="s">
        <v>2</v>
      </c>
      <c r="B6" s="2">
        <v>9</v>
      </c>
      <c r="C6" s="2"/>
      <c r="D6" s="2"/>
      <c r="E6" s="2"/>
      <c r="F6" s="2"/>
    </row>
    <row r="7" spans="1:6" x14ac:dyDescent="0.25">
      <c r="A7" s="3" t="s">
        <v>3</v>
      </c>
      <c r="B7" s="2">
        <v>10.806100000000001</v>
      </c>
      <c r="C7" s="2"/>
      <c r="D7" s="2"/>
      <c r="E7" s="2"/>
      <c r="F7" s="2"/>
    </row>
    <row r="8" spans="1:6" x14ac:dyDescent="0.25">
      <c r="A8" s="3" t="s">
        <v>4</v>
      </c>
      <c r="B8" s="2">
        <v>10.806100000000001</v>
      </c>
      <c r="C8" s="2"/>
      <c r="D8" s="2"/>
      <c r="E8" s="2"/>
      <c r="F8" s="2"/>
    </row>
    <row r="9" spans="1:6" x14ac:dyDescent="0.25">
      <c r="A9" s="3" t="s">
        <v>5</v>
      </c>
      <c r="B9" s="2">
        <v>309104</v>
      </c>
      <c r="C9" s="2"/>
      <c r="D9" s="2"/>
      <c r="E9" s="2"/>
      <c r="F9" s="2"/>
    </row>
    <row r="10" spans="1:6" x14ac:dyDescent="0.25">
      <c r="A10" s="3" t="s">
        <v>6</v>
      </c>
      <c r="B10" s="2">
        <v>309104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-6569.7539999999999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-6569.7539999999999</v>
      </c>
      <c r="C27" s="2"/>
      <c r="D27" s="2"/>
      <c r="E27" s="2"/>
      <c r="F27" s="2"/>
    </row>
    <row r="28" spans="1:6" x14ac:dyDescent="0.25">
      <c r="A28" s="3" t="s">
        <v>24</v>
      </c>
      <c r="B28" s="2">
        <v>13218.395699999999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13157.508</v>
      </c>
      <c r="C29" s="2"/>
      <c r="D29" s="2"/>
      <c r="E29" s="2"/>
      <c r="F29" s="2"/>
    </row>
    <row r="30" spans="1:6" x14ac:dyDescent="0.25">
      <c r="A30" s="3" t="s">
        <v>26</v>
      </c>
      <c r="B30" s="2">
        <v>13166.508</v>
      </c>
      <c r="C30" s="2"/>
      <c r="D30" s="2"/>
      <c r="E30" s="2"/>
      <c r="F30" s="2"/>
    </row>
    <row r="31" spans="1:6" x14ac:dyDescent="0.25">
      <c r="A31" s="3" t="s">
        <v>27</v>
      </c>
      <c r="B31" s="2">
        <v>13227.395699999999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13189.796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0.372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3.5999999999999999E-3</v>
      </c>
      <c r="C38" s="2"/>
      <c r="D38" s="2"/>
      <c r="E38" s="2"/>
      <c r="F38" s="2"/>
    </row>
    <row r="39" spans="1:6" x14ac:dyDescent="0.25">
      <c r="A39" s="3" t="s">
        <v>33</v>
      </c>
      <c r="B39" s="2">
        <v>3.0000000000000001E-3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-13127.494199999999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6557.7402000000002</v>
      </c>
      <c r="C41" s="2"/>
      <c r="D41" s="2"/>
      <c r="E41" s="2"/>
      <c r="F41" s="2"/>
    </row>
    <row r="42" spans="1:6" x14ac:dyDescent="0.25">
      <c r="A42" s="3" t="s">
        <v>36</v>
      </c>
      <c r="B42" s="2">
        <v>26254.988399999998</v>
      </c>
      <c r="C42" s="2"/>
      <c r="D42" s="2"/>
      <c r="E42" s="2"/>
      <c r="F42" s="2"/>
    </row>
    <row r="43" spans="1:6" x14ac:dyDescent="0.25">
      <c r="A43" s="3" t="s">
        <v>37</v>
      </c>
      <c r="B43" s="2">
        <v>26439.763900000002</v>
      </c>
      <c r="C43" s="2"/>
      <c r="D43" s="2"/>
      <c r="E43" s="2"/>
      <c r="F43" s="2"/>
    </row>
    <row r="44" spans="1:6" x14ac:dyDescent="0.25">
      <c r="A44" s="3" t="s">
        <v>38</v>
      </c>
      <c r="B44" s="2">
        <v>26333.876100000001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4024.0104000000001</v>
      </c>
      <c r="C48" s="2">
        <v>0</v>
      </c>
      <c r="D48" s="2">
        <v>0</v>
      </c>
      <c r="E48" s="2">
        <v>0</v>
      </c>
      <c r="F48" s="2">
        <v>4024.0104000000001</v>
      </c>
    </row>
    <row r="49" spans="1:6" x14ac:dyDescent="0.25">
      <c r="A49" s="3" t="s">
        <v>43</v>
      </c>
      <c r="B49" s="2">
        <v>1194.4914000000001</v>
      </c>
      <c r="C49" s="2">
        <v>0</v>
      </c>
      <c r="D49" s="2">
        <v>0</v>
      </c>
      <c r="E49" s="2">
        <v>0</v>
      </c>
      <c r="F49" s="2">
        <v>1194.4914000000001</v>
      </c>
    </row>
    <row r="50" spans="1:6" x14ac:dyDescent="0.25">
      <c r="A50" s="3" t="s">
        <v>44</v>
      </c>
      <c r="B50" s="2">
        <v>862.83420000000001</v>
      </c>
      <c r="C50" s="2">
        <v>0</v>
      </c>
      <c r="D50" s="2">
        <v>0</v>
      </c>
      <c r="E50" s="2">
        <v>0</v>
      </c>
      <c r="F50" s="2">
        <v>862.83420000000001</v>
      </c>
    </row>
    <row r="51" spans="1:6" x14ac:dyDescent="0.25">
      <c r="A51" s="3" t="s">
        <v>45</v>
      </c>
      <c r="B51" s="2">
        <v>326.66399999999999</v>
      </c>
      <c r="C51" s="2">
        <v>0</v>
      </c>
      <c r="D51" s="2">
        <v>0</v>
      </c>
      <c r="E51" s="2">
        <v>0</v>
      </c>
      <c r="F51" s="2">
        <v>326.66399999999999</v>
      </c>
    </row>
    <row r="52" spans="1:6" x14ac:dyDescent="0.25">
      <c r="A52" s="3" t="s">
        <v>46</v>
      </c>
      <c r="B52" s="2">
        <v>6408</v>
      </c>
      <c r="C52" s="2">
        <v>0</v>
      </c>
      <c r="D52" s="2">
        <v>0</v>
      </c>
      <c r="E52" s="2">
        <v>0</v>
      </c>
      <c r="F52" s="2">
        <v>6408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2532.6300999999999</v>
      </c>
      <c r="C56" s="2">
        <v>747.8184</v>
      </c>
      <c r="D56" s="2">
        <v>538.67729999999995</v>
      </c>
      <c r="E56" s="2">
        <v>204.88460000000001</v>
      </c>
      <c r="F56" s="2">
        <v>4024.0104000000001</v>
      </c>
    </row>
    <row r="57" spans="1:6" x14ac:dyDescent="0.25">
      <c r="A57" s="3" t="s">
        <v>43</v>
      </c>
      <c r="B57" s="2">
        <v>747.8184</v>
      </c>
      <c r="C57" s="2">
        <v>225.02099999999999</v>
      </c>
      <c r="D57" s="2">
        <v>161.18950000000001</v>
      </c>
      <c r="E57" s="2">
        <v>60.462499999999999</v>
      </c>
      <c r="F57" s="2">
        <v>1194.4914000000001</v>
      </c>
    </row>
    <row r="58" spans="1:6" x14ac:dyDescent="0.25">
      <c r="A58" s="3" t="s">
        <v>44</v>
      </c>
      <c r="B58" s="2">
        <v>538.67729999999995</v>
      </c>
      <c r="C58" s="2">
        <v>161.18950000000001</v>
      </c>
      <c r="D58" s="2">
        <v>118.50839999999999</v>
      </c>
      <c r="E58" s="2">
        <v>44.459000000000003</v>
      </c>
      <c r="F58" s="2">
        <v>862.83420000000001</v>
      </c>
    </row>
    <row r="59" spans="1:6" x14ac:dyDescent="0.25">
      <c r="A59" s="3" t="s">
        <v>45</v>
      </c>
      <c r="B59" s="2">
        <v>204.88460000000001</v>
      </c>
      <c r="C59" s="2">
        <v>60.462499999999999</v>
      </c>
      <c r="D59" s="2">
        <v>44.459000000000003</v>
      </c>
      <c r="E59" s="2">
        <v>16.857900000000001</v>
      </c>
      <c r="F59" s="2">
        <v>326.66399999999999</v>
      </c>
    </row>
    <row r="60" spans="1:6" x14ac:dyDescent="0.25">
      <c r="A60" s="3" t="s">
        <v>46</v>
      </c>
      <c r="B60" s="2">
        <v>4024.0104000000001</v>
      </c>
      <c r="C60" s="2">
        <v>1194.4914000000001</v>
      </c>
      <c r="D60" s="2">
        <v>862.83420000000001</v>
      </c>
      <c r="E60" s="2">
        <v>326.66399999999999</v>
      </c>
      <c r="F60" s="2">
        <v>6408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0.372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3.5999999999999999E-3</v>
      </c>
      <c r="C65" s="2"/>
      <c r="D65" s="2"/>
      <c r="E65" s="2"/>
      <c r="F65" s="2"/>
    </row>
    <row r="66" spans="1:6" x14ac:dyDescent="0.25">
      <c r="A66" s="3" t="s">
        <v>33</v>
      </c>
      <c r="B66" s="2">
        <v>3.0000000000000001E-3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309104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6408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375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5.0439999999999997E-24</v>
      </c>
      <c r="B105" s="4">
        <v>5.0441761000000003E-24</v>
      </c>
      <c r="C105" s="2"/>
      <c r="D105" s="2"/>
      <c r="E105" s="2"/>
      <c r="F105" s="2"/>
    </row>
    <row r="106" spans="1:6" x14ac:dyDescent="0.25">
      <c r="A106" s="5">
        <v>6.0260000000000001E-23</v>
      </c>
      <c r="B106" s="4">
        <v>6.0258055999999996E-23</v>
      </c>
      <c r="C106" s="2"/>
      <c r="D106" s="2"/>
      <c r="E106" s="2"/>
      <c r="F106" s="2"/>
    </row>
    <row r="107" spans="1:6" x14ac:dyDescent="0.25">
      <c r="A107" s="5">
        <v>1.005E-20</v>
      </c>
      <c r="B107" s="4">
        <v>1.0051801000000001E-20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0.99998213000000002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375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8.1090000000000005E-18</v>
      </c>
      <c r="B114" s="4">
        <v>8.1088476000000007E-18</v>
      </c>
      <c r="C114" s="2"/>
      <c r="D114" s="2"/>
      <c r="E114" s="2"/>
      <c r="F114" s="2"/>
    </row>
    <row r="115" spans="1:6" x14ac:dyDescent="0.25">
      <c r="A115" s="5">
        <v>9.8809999999999997E-17</v>
      </c>
      <c r="B115" s="4">
        <v>9.8813110000000004E-17</v>
      </c>
      <c r="C115" s="2"/>
      <c r="D115" s="2"/>
      <c r="E115" s="2"/>
      <c r="F115" s="2"/>
    </row>
    <row r="116" spans="1:6" x14ac:dyDescent="0.25">
      <c r="A116" s="5">
        <v>1.7510000000000001E-13</v>
      </c>
      <c r="B116" s="4">
        <v>1.7508068E-13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0.99998615000000002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0.99998825000000002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375</v>
      </c>
      <c r="D121" s="2"/>
      <c r="E121" s="2"/>
      <c r="F121" s="2"/>
    </row>
    <row r="122" spans="1:6" x14ac:dyDescent="0.25">
      <c r="A122" s="5">
        <v>1.5119999999999999E-24</v>
      </c>
      <c r="B122" s="4">
        <v>1.5117136E-24</v>
      </c>
      <c r="C122" s="2"/>
      <c r="D122" s="2"/>
      <c r="E122" s="2"/>
      <c r="F122" s="2"/>
    </row>
    <row r="123" spans="1:6" x14ac:dyDescent="0.25">
      <c r="A123" s="5">
        <v>1.6699999999999999E-23</v>
      </c>
      <c r="B123" s="4">
        <v>1.6698791E-23</v>
      </c>
      <c r="C123" s="2"/>
      <c r="D123" s="2"/>
      <c r="E123" s="2"/>
      <c r="F123" s="2"/>
    </row>
    <row r="124" spans="1:6" x14ac:dyDescent="0.25">
      <c r="A124" s="5">
        <v>6.0579999999999997E-22</v>
      </c>
      <c r="B124" s="4">
        <v>6.0576505999999995E-22</v>
      </c>
      <c r="C124" s="2"/>
      <c r="D124" s="2"/>
      <c r="E124" s="2"/>
      <c r="F124" s="2"/>
    </row>
    <row r="125" spans="1:6" x14ac:dyDescent="0.25">
      <c r="A125" s="5">
        <v>5.9159999999999998E-21</v>
      </c>
      <c r="B125" s="4">
        <v>5.9163503000000002E-21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0.99990000000000001</v>
      </c>
      <c r="B127" s="2">
        <v>0.99993463000000005</v>
      </c>
      <c r="C127" s="2"/>
      <c r="D127" s="2"/>
      <c r="E127" s="2"/>
      <c r="F127" s="2"/>
    </row>
    <row r="128" spans="1:6" x14ac:dyDescent="0.25">
      <c r="A128" s="3">
        <v>1</v>
      </c>
      <c r="B128" s="2">
        <v>0.99997570000000002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374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5.0450000000000002E-20</v>
      </c>
      <c r="B132" s="4">
        <v>5.0452917000000001E-20</v>
      </c>
      <c r="C132" s="2"/>
      <c r="D132" s="2"/>
      <c r="E132" s="2"/>
      <c r="F132" s="2"/>
    </row>
    <row r="133" spans="1:6" x14ac:dyDescent="0.25">
      <c r="A133" s="5">
        <v>2.2429999999999998E-19</v>
      </c>
      <c r="B133" s="4">
        <v>2.2433126000000002E-19</v>
      </c>
      <c r="C133" s="2"/>
      <c r="D133" s="2"/>
      <c r="E133" s="2"/>
      <c r="F133" s="2"/>
    </row>
    <row r="134" spans="1:6" x14ac:dyDescent="0.25">
      <c r="A134" s="5">
        <v>6.7239999999999998E-19</v>
      </c>
      <c r="B134" s="4">
        <v>6.7243858000000002E-19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177</v>
      </c>
      <c r="B140" s="2" t="s">
        <v>94</v>
      </c>
      <c r="C140" s="2">
        <v>3</v>
      </c>
      <c r="D140" s="2"/>
      <c r="E140" s="2"/>
      <c r="F140" s="2"/>
    </row>
    <row r="141" spans="1:6" ht="28.5" x14ac:dyDescent="0.25">
      <c r="A141" s="3" t="s">
        <v>212</v>
      </c>
      <c r="B141" s="2">
        <v>1</v>
      </c>
      <c r="C141" s="2"/>
      <c r="D141" s="2"/>
      <c r="E141" s="2"/>
      <c r="F141" s="2"/>
    </row>
    <row r="142" spans="1:6" ht="28.5" x14ac:dyDescent="0.25">
      <c r="A142" s="3" t="s">
        <v>213</v>
      </c>
      <c r="B142" s="2">
        <v>2</v>
      </c>
      <c r="C142" s="2"/>
      <c r="D142" s="2"/>
      <c r="E142" s="2"/>
      <c r="F142" s="2"/>
    </row>
    <row r="143" spans="1:6" x14ac:dyDescent="0.25">
      <c r="A143" s="3" t="s">
        <v>214</v>
      </c>
      <c r="B143" s="2">
        <v>3</v>
      </c>
      <c r="C143" s="2"/>
      <c r="D143" s="2"/>
      <c r="E143" s="2"/>
      <c r="F143" s="2"/>
    </row>
    <row r="145" spans="1:16" ht="18.75" x14ac:dyDescent="0.25">
      <c r="A145" s="1" t="s">
        <v>101</v>
      </c>
    </row>
    <row r="147" spans="1:16" x14ac:dyDescent="0.25">
      <c r="A147" s="3" t="s">
        <v>102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3" t="s">
        <v>103</v>
      </c>
      <c r="B148" s="3" t="s">
        <v>42</v>
      </c>
      <c r="C148" s="3" t="s">
        <v>104</v>
      </c>
      <c r="D148" s="3" t="s">
        <v>121</v>
      </c>
      <c r="E148" s="3" t="s">
        <v>43</v>
      </c>
      <c r="F148" s="3" t="s">
        <v>104</v>
      </c>
      <c r="G148" s="3" t="s">
        <v>121</v>
      </c>
      <c r="H148" s="3" t="s">
        <v>44</v>
      </c>
      <c r="I148" s="3" t="s">
        <v>104</v>
      </c>
      <c r="J148" s="3" t="s">
        <v>121</v>
      </c>
      <c r="K148" s="3" t="s">
        <v>45</v>
      </c>
      <c r="L148" s="3" t="s">
        <v>104</v>
      </c>
      <c r="M148" s="3" t="s">
        <v>121</v>
      </c>
      <c r="N148" s="3" t="s">
        <v>105</v>
      </c>
      <c r="O148" s="3" t="s">
        <v>9</v>
      </c>
      <c r="P148" s="2"/>
    </row>
    <row r="149" spans="1:16" x14ac:dyDescent="0.25">
      <c r="A149" s="3"/>
      <c r="B149" s="2">
        <v>1.4655</v>
      </c>
      <c r="C149" s="2">
        <v>0.1842</v>
      </c>
      <c r="D149" s="2">
        <v>7.9577</v>
      </c>
      <c r="E149" s="2">
        <v>0.29399999999999998</v>
      </c>
      <c r="F149" s="2">
        <v>0.15770000000000001</v>
      </c>
      <c r="G149" s="2">
        <v>1.8645</v>
      </c>
      <c r="H149" s="2">
        <v>-0.39340000000000003</v>
      </c>
      <c r="I149" s="2">
        <v>0.31309999999999999</v>
      </c>
      <c r="J149" s="2">
        <v>-1.2565</v>
      </c>
      <c r="K149" s="2">
        <v>-1.3661000000000001</v>
      </c>
      <c r="L149" s="2">
        <v>0.2205</v>
      </c>
      <c r="M149" s="2">
        <v>-6.1951999999999998</v>
      </c>
      <c r="N149" s="2">
        <v>95.922899999999998</v>
      </c>
      <c r="O149" s="4">
        <v>1.2E-20</v>
      </c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3" t="s">
        <v>106</v>
      </c>
      <c r="B151" s="3" t="s">
        <v>42</v>
      </c>
      <c r="C151" s="3" t="s">
        <v>104</v>
      </c>
      <c r="D151" s="3" t="s">
        <v>121</v>
      </c>
      <c r="E151" s="3" t="s">
        <v>43</v>
      </c>
      <c r="F151" s="3" t="s">
        <v>104</v>
      </c>
      <c r="G151" s="3" t="s">
        <v>121</v>
      </c>
      <c r="H151" s="3" t="s">
        <v>44</v>
      </c>
      <c r="I151" s="3" t="s">
        <v>104</v>
      </c>
      <c r="J151" s="3" t="s">
        <v>121</v>
      </c>
      <c r="K151" s="3" t="s">
        <v>45</v>
      </c>
      <c r="L151" s="3" t="s">
        <v>104</v>
      </c>
      <c r="M151" s="3" t="s">
        <v>121</v>
      </c>
      <c r="N151" s="3" t="s">
        <v>105</v>
      </c>
      <c r="O151" s="3" t="s">
        <v>9</v>
      </c>
      <c r="P151" s="2"/>
    </row>
    <row r="152" spans="1:16" x14ac:dyDescent="0.25">
      <c r="A152" s="3" t="s">
        <v>177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28.5" x14ac:dyDescent="0.25">
      <c r="A153" s="3" t="s">
        <v>212</v>
      </c>
      <c r="B153" s="2">
        <v>-7.3400000000000007E-2</v>
      </c>
      <c r="C153" s="2">
        <v>0.20930000000000001</v>
      </c>
      <c r="D153" s="2">
        <v>-0.35070000000000001</v>
      </c>
      <c r="E153" s="2">
        <v>-0.27589999999999998</v>
      </c>
      <c r="F153" s="2">
        <v>0.2092</v>
      </c>
      <c r="G153" s="2">
        <v>-1.319</v>
      </c>
      <c r="H153" s="2">
        <v>0.1143</v>
      </c>
      <c r="I153" s="2">
        <v>0.34460000000000002</v>
      </c>
      <c r="J153" s="2">
        <v>0.33179999999999998</v>
      </c>
      <c r="K153" s="2">
        <v>0.2349</v>
      </c>
      <c r="L153" s="2">
        <v>0.30359999999999998</v>
      </c>
      <c r="M153" s="2">
        <v>0.77390000000000003</v>
      </c>
      <c r="N153" s="2">
        <v>4.4013999999999998</v>
      </c>
      <c r="O153" s="2">
        <v>0.62</v>
      </c>
      <c r="P153" s="2"/>
    </row>
    <row r="154" spans="1:16" ht="28.5" x14ac:dyDescent="0.25">
      <c r="A154" s="3" t="s">
        <v>213</v>
      </c>
      <c r="B154" s="2">
        <v>-0.22750000000000001</v>
      </c>
      <c r="C154" s="2">
        <v>0.1956</v>
      </c>
      <c r="D154" s="2">
        <v>-1.163</v>
      </c>
      <c r="E154" s="2">
        <v>-0.15620000000000001</v>
      </c>
      <c r="F154" s="2">
        <v>0.18290000000000001</v>
      </c>
      <c r="G154" s="2">
        <v>-0.85399999999999998</v>
      </c>
      <c r="H154" s="2">
        <v>0.23669999999999999</v>
      </c>
      <c r="I154" s="2">
        <v>0.3397</v>
      </c>
      <c r="J154" s="2">
        <v>0.69679999999999997</v>
      </c>
      <c r="K154" s="2">
        <v>0.14699999999999999</v>
      </c>
      <c r="L154" s="2">
        <v>0.2392</v>
      </c>
      <c r="M154" s="2">
        <v>0.61450000000000005</v>
      </c>
      <c r="N154" s="2"/>
      <c r="O154" s="2"/>
      <c r="P154" s="2"/>
    </row>
    <row r="155" spans="1:16" x14ac:dyDescent="0.25">
      <c r="A155" s="3" t="s">
        <v>214</v>
      </c>
      <c r="B155" s="2">
        <v>0.3009</v>
      </c>
      <c r="C155" s="2">
        <v>0.33839999999999998</v>
      </c>
      <c r="D155" s="2">
        <v>0.8891</v>
      </c>
      <c r="E155" s="2">
        <v>0.43209999999999998</v>
      </c>
      <c r="F155" s="2">
        <v>0.2742</v>
      </c>
      <c r="G155" s="2">
        <v>1.5760000000000001</v>
      </c>
      <c r="H155" s="2">
        <v>-0.35099999999999998</v>
      </c>
      <c r="I155" s="2">
        <v>0.60050000000000003</v>
      </c>
      <c r="J155" s="2">
        <v>-0.58460000000000001</v>
      </c>
      <c r="K155" s="2">
        <v>-0.38200000000000001</v>
      </c>
      <c r="L155" s="2">
        <v>0.36259999999999998</v>
      </c>
      <c r="M155" s="2">
        <v>-1.0535000000000001</v>
      </c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8" spans="1:16" ht="18.75" x14ac:dyDescent="0.25">
      <c r="A158" s="1" t="s">
        <v>107</v>
      </c>
    </row>
    <row r="160" spans="1:16" x14ac:dyDescent="0.25">
      <c r="A160" s="3" t="s">
        <v>102</v>
      </c>
      <c r="B160" s="3"/>
      <c r="C160" s="3"/>
      <c r="D160" s="3" t="s">
        <v>105</v>
      </c>
      <c r="E160" s="3" t="s">
        <v>108</v>
      </c>
      <c r="F160" s="3" t="s">
        <v>9</v>
      </c>
    </row>
    <row r="161" spans="1:6" x14ac:dyDescent="0.25">
      <c r="A161" s="3" t="s">
        <v>103</v>
      </c>
      <c r="B161" s="2"/>
      <c r="C161" s="2"/>
      <c r="D161" s="2"/>
      <c r="E161" s="2"/>
      <c r="F161" s="2"/>
    </row>
    <row r="162" spans="1:6" x14ac:dyDescent="0.25">
      <c r="A162" s="3" t="s">
        <v>109</v>
      </c>
      <c r="B162" s="3">
        <v>1</v>
      </c>
      <c r="C162" s="3">
        <v>2</v>
      </c>
      <c r="D162" s="2">
        <v>29.717700000000001</v>
      </c>
      <c r="E162" s="2">
        <v>1</v>
      </c>
      <c r="F162" s="4">
        <v>4.9999999999999998E-8</v>
      </c>
    </row>
    <row r="163" spans="1:6" x14ac:dyDescent="0.25">
      <c r="A163" s="3" t="s">
        <v>109</v>
      </c>
      <c r="B163" s="3">
        <v>1</v>
      </c>
      <c r="C163" s="3">
        <v>3</v>
      </c>
      <c r="D163" s="2">
        <v>16.7591</v>
      </c>
      <c r="E163" s="2">
        <v>1</v>
      </c>
      <c r="F163" s="4">
        <v>4.1999999999999998E-5</v>
      </c>
    </row>
    <row r="164" spans="1:6" x14ac:dyDescent="0.25">
      <c r="A164" s="3" t="s">
        <v>109</v>
      </c>
      <c r="B164" s="3">
        <v>1</v>
      </c>
      <c r="C164" s="3">
        <v>4</v>
      </c>
      <c r="D164" s="2">
        <v>90.347399999999993</v>
      </c>
      <c r="E164" s="2">
        <v>1</v>
      </c>
      <c r="F164" s="4">
        <v>1.9999999999999998E-21</v>
      </c>
    </row>
    <row r="165" spans="1:6" x14ac:dyDescent="0.25">
      <c r="A165" s="3" t="s">
        <v>109</v>
      </c>
      <c r="B165" s="3">
        <v>2</v>
      </c>
      <c r="C165" s="3">
        <v>3</v>
      </c>
      <c r="D165" s="2">
        <v>2.7883</v>
      </c>
      <c r="E165" s="2">
        <v>1</v>
      </c>
      <c r="F165" s="2">
        <v>9.5000000000000001E-2</v>
      </c>
    </row>
    <row r="166" spans="1:6" x14ac:dyDescent="0.25">
      <c r="A166" s="3" t="s">
        <v>109</v>
      </c>
      <c r="B166" s="3">
        <v>2</v>
      </c>
      <c r="C166" s="3">
        <v>4</v>
      </c>
      <c r="D166" s="2">
        <v>30.8767</v>
      </c>
      <c r="E166" s="2">
        <v>1</v>
      </c>
      <c r="F166" s="4">
        <v>2.7E-8</v>
      </c>
    </row>
    <row r="167" spans="1:6" x14ac:dyDescent="0.25">
      <c r="A167" s="3" t="s">
        <v>109</v>
      </c>
      <c r="B167" s="3">
        <v>3</v>
      </c>
      <c r="C167" s="3">
        <v>4</v>
      </c>
      <c r="D167" s="2">
        <v>4.2626999999999997</v>
      </c>
      <c r="E167" s="2">
        <v>1</v>
      </c>
      <c r="F167" s="2">
        <v>3.9E-2</v>
      </c>
    </row>
    <row r="168" spans="1:6" x14ac:dyDescent="0.25">
      <c r="A168" s="3" t="s">
        <v>177</v>
      </c>
      <c r="B168" s="2"/>
      <c r="C168" s="2"/>
      <c r="D168" s="2"/>
      <c r="E168" s="2"/>
      <c r="F168" s="2"/>
    </row>
    <row r="169" spans="1:6" x14ac:dyDescent="0.25">
      <c r="A169" s="3" t="s">
        <v>109</v>
      </c>
      <c r="B169" s="3">
        <v>1</v>
      </c>
      <c r="C169" s="3">
        <v>2</v>
      </c>
      <c r="D169" s="2">
        <v>0.80979999999999996</v>
      </c>
      <c r="E169" s="2">
        <v>2</v>
      </c>
      <c r="F169" s="2">
        <v>0.67</v>
      </c>
    </row>
    <row r="170" spans="1:6" x14ac:dyDescent="0.25">
      <c r="A170" s="3" t="s">
        <v>109</v>
      </c>
      <c r="B170" s="3">
        <v>1</v>
      </c>
      <c r="C170" s="3">
        <v>3</v>
      </c>
      <c r="D170" s="2">
        <v>0.93930000000000002</v>
      </c>
      <c r="E170" s="2">
        <v>2</v>
      </c>
      <c r="F170" s="2">
        <v>0.63</v>
      </c>
    </row>
    <row r="171" spans="1:6" x14ac:dyDescent="0.25">
      <c r="A171" s="3" t="s">
        <v>109</v>
      </c>
      <c r="B171" s="3">
        <v>1</v>
      </c>
      <c r="C171" s="3">
        <v>4</v>
      </c>
      <c r="D171" s="2">
        <v>2.0449000000000002</v>
      </c>
      <c r="E171" s="2">
        <v>2</v>
      </c>
      <c r="F171" s="2">
        <v>0.36</v>
      </c>
    </row>
    <row r="172" spans="1:6" x14ac:dyDescent="0.25">
      <c r="A172" s="3" t="s">
        <v>109</v>
      </c>
      <c r="B172" s="3">
        <v>2</v>
      </c>
      <c r="C172" s="3">
        <v>3</v>
      </c>
      <c r="D172" s="2">
        <v>0.97570000000000001</v>
      </c>
      <c r="E172" s="2">
        <v>2</v>
      </c>
      <c r="F172" s="2">
        <v>0.61</v>
      </c>
    </row>
    <row r="173" spans="1:6" x14ac:dyDescent="0.25">
      <c r="A173" s="3" t="s">
        <v>109</v>
      </c>
      <c r="B173" s="3">
        <v>2</v>
      </c>
      <c r="C173" s="3">
        <v>4</v>
      </c>
      <c r="D173" s="2">
        <v>2.8927</v>
      </c>
      <c r="E173" s="2">
        <v>2</v>
      </c>
      <c r="F173" s="2">
        <v>0.24</v>
      </c>
    </row>
    <row r="174" spans="1:6" x14ac:dyDescent="0.25">
      <c r="A174" s="3" t="s">
        <v>109</v>
      </c>
      <c r="B174" s="3">
        <v>3</v>
      </c>
      <c r="C174" s="3">
        <v>4</v>
      </c>
      <c r="D174" s="2">
        <v>0.11310000000000001</v>
      </c>
      <c r="E174" s="2">
        <v>2</v>
      </c>
      <c r="F174" s="2">
        <v>0.94</v>
      </c>
    </row>
    <row r="176" spans="1:6" ht="18.75" x14ac:dyDescent="0.25">
      <c r="A176" s="1" t="s">
        <v>110</v>
      </c>
    </row>
    <row r="178" spans="1:9" x14ac:dyDescent="0.25">
      <c r="A178" s="2"/>
      <c r="B178" s="3" t="s">
        <v>42</v>
      </c>
      <c r="C178" s="3" t="s">
        <v>104</v>
      </c>
      <c r="D178" s="3" t="s">
        <v>43</v>
      </c>
      <c r="E178" s="3" t="s">
        <v>104</v>
      </c>
      <c r="F178" s="3" t="s">
        <v>44</v>
      </c>
      <c r="G178" s="3" t="s">
        <v>104</v>
      </c>
      <c r="H178" s="3" t="s">
        <v>45</v>
      </c>
      <c r="I178" s="3" t="s">
        <v>104</v>
      </c>
    </row>
    <row r="179" spans="1:9" x14ac:dyDescent="0.25">
      <c r="A179" s="3" t="s">
        <v>111</v>
      </c>
      <c r="B179" s="2">
        <v>0.628</v>
      </c>
      <c r="C179" s="2">
        <v>3.0599999999999999E-2</v>
      </c>
      <c r="D179" s="2">
        <v>0.18640000000000001</v>
      </c>
      <c r="E179" s="2">
        <v>2.1899999999999999E-2</v>
      </c>
      <c r="F179" s="2">
        <v>0.1346</v>
      </c>
      <c r="G179" s="2">
        <v>2.4500000000000001E-2</v>
      </c>
      <c r="H179" s="2">
        <v>5.0999999999999997E-2</v>
      </c>
      <c r="I179" s="2">
        <v>1.29E-2</v>
      </c>
    </row>
    <row r="180" spans="1:9" x14ac:dyDescent="0.25">
      <c r="A180" s="3" t="s">
        <v>106</v>
      </c>
      <c r="B180" s="2"/>
      <c r="C180" s="2"/>
      <c r="D180" s="2"/>
      <c r="E180" s="2"/>
      <c r="F180" s="2"/>
      <c r="G180" s="2"/>
      <c r="H180" s="2"/>
      <c r="I180" s="2"/>
    </row>
    <row r="181" spans="1:9" x14ac:dyDescent="0.25">
      <c r="A181" s="3" t="s">
        <v>177</v>
      </c>
      <c r="B181" s="2"/>
      <c r="C181" s="2"/>
      <c r="D181" s="2"/>
      <c r="E181" s="2"/>
      <c r="F181" s="2"/>
      <c r="G181" s="2"/>
      <c r="H181" s="2"/>
      <c r="I181" s="2"/>
    </row>
    <row r="182" spans="1:9" ht="28.5" x14ac:dyDescent="0.25">
      <c r="A182" s="3" t="s">
        <v>212</v>
      </c>
      <c r="B182" s="2">
        <v>0.46050000000000002</v>
      </c>
      <c r="C182" s="2" t="s">
        <v>11</v>
      </c>
      <c r="D182" s="2">
        <v>0.39269999999999999</v>
      </c>
      <c r="E182" s="2" t="s">
        <v>11</v>
      </c>
      <c r="F182" s="2">
        <v>0.40379999999999999</v>
      </c>
      <c r="G182" s="2" t="s">
        <v>11</v>
      </c>
      <c r="H182" s="2">
        <v>0.45500000000000002</v>
      </c>
      <c r="I182" s="2" t="s">
        <v>11</v>
      </c>
    </row>
    <row r="183" spans="1:9" ht="28.5" x14ac:dyDescent="0.25">
      <c r="A183" s="3" t="s">
        <v>213</v>
      </c>
      <c r="B183" s="2">
        <v>0.504</v>
      </c>
      <c r="C183" s="2" t="s">
        <v>11</v>
      </c>
      <c r="D183" s="2">
        <v>0.56510000000000005</v>
      </c>
      <c r="E183" s="2" t="s">
        <v>11</v>
      </c>
      <c r="F183" s="2">
        <v>0.5827</v>
      </c>
      <c r="G183" s="2" t="s">
        <v>11</v>
      </c>
      <c r="H183" s="2">
        <v>0.53200000000000003</v>
      </c>
      <c r="I183" s="2" t="s">
        <v>11</v>
      </c>
    </row>
    <row r="184" spans="1:9" x14ac:dyDescent="0.25">
      <c r="A184" s="3" t="s">
        <v>214</v>
      </c>
      <c r="B184" s="2">
        <v>3.5400000000000001E-2</v>
      </c>
      <c r="C184" s="2" t="s">
        <v>11</v>
      </c>
      <c r="D184" s="2">
        <v>4.2200000000000001E-2</v>
      </c>
      <c r="E184" s="2" t="s">
        <v>11</v>
      </c>
      <c r="F184" s="2">
        <v>1.34E-2</v>
      </c>
      <c r="G184" s="2" t="s">
        <v>11</v>
      </c>
      <c r="H184" s="2">
        <v>1.2999999999999999E-2</v>
      </c>
      <c r="I184" s="2" t="s">
        <v>11</v>
      </c>
    </row>
    <row r="186" spans="1:9" ht="18.75" x14ac:dyDescent="0.25">
      <c r="A186" s="1" t="s">
        <v>112</v>
      </c>
    </row>
    <row r="188" spans="1:9" x14ac:dyDescent="0.25">
      <c r="A188" s="2"/>
      <c r="B188" s="3" t="s">
        <v>42</v>
      </c>
      <c r="C188" s="3" t="s">
        <v>43</v>
      </c>
      <c r="D188" s="3" t="s">
        <v>44</v>
      </c>
      <c r="E188" s="3" t="s">
        <v>45</v>
      </c>
    </row>
    <row r="189" spans="1:9" x14ac:dyDescent="0.25">
      <c r="A189" s="3" t="s">
        <v>113</v>
      </c>
      <c r="B189" s="2">
        <v>0.628</v>
      </c>
      <c r="C189" s="2">
        <v>0.18640000000000001</v>
      </c>
      <c r="D189" s="2">
        <v>0.1346</v>
      </c>
      <c r="E189" s="2">
        <v>5.0999999999999997E-2</v>
      </c>
    </row>
    <row r="190" spans="1:9" x14ac:dyDescent="0.25">
      <c r="A190" s="3" t="s">
        <v>106</v>
      </c>
      <c r="B190" s="2"/>
      <c r="C190" s="2"/>
      <c r="D190" s="2"/>
      <c r="E190" s="2"/>
    </row>
    <row r="191" spans="1:9" x14ac:dyDescent="0.25">
      <c r="A191" s="3" t="s">
        <v>177</v>
      </c>
      <c r="B191" s="2"/>
      <c r="C191" s="2"/>
      <c r="D191" s="2"/>
      <c r="E191" s="2"/>
    </row>
    <row r="192" spans="1:9" ht="28.5" x14ac:dyDescent="0.25">
      <c r="A192" s="3" t="s">
        <v>212</v>
      </c>
      <c r="B192" s="2">
        <v>0.6573</v>
      </c>
      <c r="C192" s="2">
        <v>0.16639999999999999</v>
      </c>
      <c r="D192" s="2">
        <v>0.1236</v>
      </c>
      <c r="E192" s="2">
        <v>5.2699999999999997E-2</v>
      </c>
    </row>
    <row r="193" spans="1:9" ht="28.5" x14ac:dyDescent="0.25">
      <c r="A193" s="3" t="s">
        <v>213</v>
      </c>
      <c r="B193" s="2">
        <v>0.60009999999999997</v>
      </c>
      <c r="C193" s="2">
        <v>0.19969999999999999</v>
      </c>
      <c r="D193" s="2">
        <v>0.14879999999999999</v>
      </c>
      <c r="E193" s="2">
        <v>5.1400000000000001E-2</v>
      </c>
    </row>
    <row r="194" spans="1:9" x14ac:dyDescent="0.25">
      <c r="A194" s="3" t="s">
        <v>214</v>
      </c>
      <c r="B194" s="2">
        <v>0.68289999999999995</v>
      </c>
      <c r="C194" s="2">
        <v>0.24129999999999999</v>
      </c>
      <c r="D194" s="2">
        <v>5.5500000000000001E-2</v>
      </c>
      <c r="E194" s="2">
        <v>2.0299999999999999E-2</v>
      </c>
    </row>
    <row r="196" spans="1:9" ht="18.75" x14ac:dyDescent="0.25">
      <c r="A196" s="1" t="s">
        <v>114</v>
      </c>
    </row>
    <row r="198" spans="1:9" x14ac:dyDescent="0.25">
      <c r="A198" s="2"/>
      <c r="B198" s="24" t="s">
        <v>109</v>
      </c>
      <c r="C198" s="25"/>
      <c r="D198" s="25"/>
      <c r="E198" s="25"/>
      <c r="F198" s="25"/>
      <c r="G198" s="25"/>
      <c r="H198" s="25"/>
      <c r="I198" s="26"/>
    </row>
    <row r="199" spans="1:9" x14ac:dyDescent="0.25">
      <c r="A199" s="3" t="s">
        <v>177</v>
      </c>
      <c r="B199" s="3">
        <v>1</v>
      </c>
      <c r="C199" s="3" t="s">
        <v>104</v>
      </c>
      <c r="D199" s="3">
        <v>2</v>
      </c>
      <c r="E199" s="3" t="s">
        <v>104</v>
      </c>
      <c r="F199" s="3">
        <v>3</v>
      </c>
      <c r="G199" s="3" t="s">
        <v>104</v>
      </c>
      <c r="H199" s="3">
        <v>4</v>
      </c>
      <c r="I199" s="3" t="s">
        <v>104</v>
      </c>
    </row>
    <row r="200" spans="1:9" ht="28.5" x14ac:dyDescent="0.25">
      <c r="A200" s="3" t="s">
        <v>212</v>
      </c>
      <c r="B200" s="2">
        <v>0.6573</v>
      </c>
      <c r="C200" s="2">
        <v>4.5400000000000003E-2</v>
      </c>
      <c r="D200" s="2">
        <v>0.16639999999999999</v>
      </c>
      <c r="E200" s="2">
        <v>3.3799999999999997E-2</v>
      </c>
      <c r="F200" s="2">
        <v>0.1236</v>
      </c>
      <c r="G200" s="2">
        <v>3.56E-2</v>
      </c>
      <c r="H200" s="2">
        <v>5.2699999999999997E-2</v>
      </c>
      <c r="I200" s="2">
        <v>2.47E-2</v>
      </c>
    </row>
    <row r="201" spans="1:9" ht="28.5" x14ac:dyDescent="0.25">
      <c r="A201" s="3" t="s">
        <v>213</v>
      </c>
      <c r="B201" s="2">
        <v>0.60009999999999997</v>
      </c>
      <c r="C201" s="2">
        <v>4.3099999999999999E-2</v>
      </c>
      <c r="D201" s="2">
        <v>0.19969999999999999</v>
      </c>
      <c r="E201" s="2">
        <v>2.9700000000000001E-2</v>
      </c>
      <c r="F201" s="2">
        <v>0.14879999999999999</v>
      </c>
      <c r="G201" s="2">
        <v>3.56E-2</v>
      </c>
      <c r="H201" s="2">
        <v>5.1400000000000001E-2</v>
      </c>
      <c r="I201" s="2">
        <v>1.21E-2</v>
      </c>
    </row>
    <row r="202" spans="1:9" x14ac:dyDescent="0.25">
      <c r="A202" s="3" t="s">
        <v>214</v>
      </c>
      <c r="B202" s="2">
        <v>0.68289999999999995</v>
      </c>
      <c r="C202" s="2">
        <v>0.122</v>
      </c>
      <c r="D202" s="2">
        <v>0.24129999999999999</v>
      </c>
      <c r="E202" s="2">
        <v>8.8300000000000003E-2</v>
      </c>
      <c r="F202" s="2">
        <v>5.5500000000000001E-2</v>
      </c>
      <c r="G202" s="2">
        <v>6.4600000000000005E-2</v>
      </c>
      <c r="H202" s="2">
        <v>2.0299999999999999E-2</v>
      </c>
      <c r="I202" s="2">
        <v>1.2500000000000001E-2</v>
      </c>
    </row>
    <row r="203" spans="1:9" x14ac:dyDescent="0.25">
      <c r="A203" s="27"/>
      <c r="B203" s="28"/>
      <c r="C203" s="28"/>
      <c r="D203" s="28"/>
      <c r="E203" s="28"/>
      <c r="F203" s="28"/>
      <c r="G203" s="28"/>
      <c r="H203" s="28"/>
      <c r="I203" s="29"/>
    </row>
    <row r="204" spans="1:9" x14ac:dyDescent="0.25">
      <c r="A204" s="2"/>
      <c r="B204" s="24" t="s">
        <v>115</v>
      </c>
      <c r="C204" s="25"/>
      <c r="D204" s="25"/>
      <c r="E204" s="25"/>
      <c r="F204" s="25"/>
      <c r="G204" s="25"/>
      <c r="H204" s="25"/>
      <c r="I204" s="26"/>
    </row>
    <row r="205" spans="1:9" x14ac:dyDescent="0.25">
      <c r="A205" s="3" t="s">
        <v>109</v>
      </c>
      <c r="B205" s="3" t="s">
        <v>87</v>
      </c>
      <c r="C205" s="3" t="s">
        <v>104</v>
      </c>
      <c r="D205" s="3" t="s">
        <v>89</v>
      </c>
      <c r="E205" s="3" t="s">
        <v>104</v>
      </c>
      <c r="F205" s="3" t="s">
        <v>90</v>
      </c>
      <c r="G205" s="3" t="s">
        <v>104</v>
      </c>
      <c r="H205" s="3" t="s">
        <v>91</v>
      </c>
      <c r="I205" s="3" t="s">
        <v>104</v>
      </c>
    </row>
    <row r="206" spans="1:9" x14ac:dyDescent="0.25">
      <c r="A206" s="3">
        <v>1</v>
      </c>
      <c r="B206" s="2">
        <v>0.9032</v>
      </c>
      <c r="C206" s="2" t="s">
        <v>11</v>
      </c>
      <c r="D206" s="2">
        <v>3.8699999999999998E-2</v>
      </c>
      <c r="E206" s="2" t="s">
        <v>11</v>
      </c>
      <c r="F206" s="2">
        <v>5.3600000000000002E-2</v>
      </c>
      <c r="G206" s="2" t="s">
        <v>11</v>
      </c>
      <c r="H206" s="2">
        <v>4.4999999999999997E-3</v>
      </c>
      <c r="I206" s="2" t="s">
        <v>11</v>
      </c>
    </row>
    <row r="207" spans="1:9" x14ac:dyDescent="0.25">
      <c r="A207" s="3">
        <v>2</v>
      </c>
      <c r="B207" s="2">
        <v>0.1305</v>
      </c>
      <c r="C207" s="2" t="s">
        <v>11</v>
      </c>
      <c r="D207" s="2">
        <v>0.80730000000000002</v>
      </c>
      <c r="E207" s="2" t="s">
        <v>11</v>
      </c>
      <c r="F207" s="2">
        <v>4.6199999999999998E-2</v>
      </c>
      <c r="G207" s="2" t="s">
        <v>11</v>
      </c>
      <c r="H207" s="2">
        <v>1.6E-2</v>
      </c>
      <c r="I207" s="2" t="s">
        <v>11</v>
      </c>
    </row>
    <row r="208" spans="1:9" x14ac:dyDescent="0.25">
      <c r="A208" s="3">
        <v>3</v>
      </c>
      <c r="B208" s="2">
        <v>0.24979999999999999</v>
      </c>
      <c r="C208" s="2" t="s">
        <v>11</v>
      </c>
      <c r="D208" s="2">
        <v>6.4000000000000001E-2</v>
      </c>
      <c r="E208" s="2" t="s">
        <v>11</v>
      </c>
      <c r="F208" s="2">
        <v>0.68359999999999999</v>
      </c>
      <c r="G208" s="2" t="s">
        <v>11</v>
      </c>
      <c r="H208" s="2">
        <v>2.5000000000000001E-3</v>
      </c>
      <c r="I208" s="2" t="s">
        <v>11</v>
      </c>
    </row>
    <row r="209" spans="1:9" x14ac:dyDescent="0.25">
      <c r="A209" s="3">
        <v>4</v>
      </c>
      <c r="B209" s="2">
        <v>5.5899999999999998E-2</v>
      </c>
      <c r="C209" s="2" t="s">
        <v>11</v>
      </c>
      <c r="D209" s="2">
        <v>5.8500000000000003E-2</v>
      </c>
      <c r="E209" s="2" t="s">
        <v>11</v>
      </c>
      <c r="F209" s="2">
        <v>6.7000000000000002E-3</v>
      </c>
      <c r="G209" s="2" t="s">
        <v>11</v>
      </c>
      <c r="H209" s="2">
        <v>0.87890000000000001</v>
      </c>
      <c r="I209" s="2" t="s">
        <v>11</v>
      </c>
    </row>
  </sheetData>
  <mergeCells count="5">
    <mergeCell ref="A3:F3"/>
    <mergeCell ref="B69:F69"/>
    <mergeCell ref="B198:I198"/>
    <mergeCell ref="A203:I203"/>
    <mergeCell ref="B204:I204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P204"/>
  <sheetViews>
    <sheetView workbookViewId="0"/>
  </sheetViews>
  <sheetFormatPr defaultRowHeight="15" x14ac:dyDescent="0.25"/>
  <cols>
    <col min="1" max="3" width="32.5703125" customWidth="1"/>
  </cols>
  <sheetData>
    <row r="1" spans="1:6" ht="18.75" x14ac:dyDescent="0.25">
      <c r="A1" s="1" t="s">
        <v>242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13356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12.643700000000001</v>
      </c>
      <c r="C7" s="2"/>
      <c r="D7" s="2"/>
      <c r="E7" s="2"/>
      <c r="F7" s="2"/>
    </row>
    <row r="8" spans="1:6" x14ac:dyDescent="0.25">
      <c r="A8" s="3" t="s">
        <v>4</v>
      </c>
      <c r="B8" s="2">
        <v>12.643700000000001</v>
      </c>
      <c r="C8" s="2"/>
      <c r="D8" s="2"/>
      <c r="E8" s="2"/>
      <c r="F8" s="2"/>
    </row>
    <row r="9" spans="1:6" x14ac:dyDescent="0.25">
      <c r="A9" s="3" t="s">
        <v>5</v>
      </c>
      <c r="B9" s="2">
        <v>558243</v>
      </c>
      <c r="C9" s="2"/>
      <c r="D9" s="2"/>
      <c r="E9" s="2"/>
      <c r="F9" s="2"/>
    </row>
    <row r="10" spans="1:6" x14ac:dyDescent="0.25">
      <c r="A10" s="3" t="s">
        <v>6</v>
      </c>
      <c r="B10" s="2">
        <v>558243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-14607.020399999999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-14607.020399999999</v>
      </c>
      <c r="C27" s="2"/>
      <c r="D27" s="2"/>
      <c r="E27" s="2"/>
      <c r="F27" s="2"/>
    </row>
    <row r="28" spans="1:6" x14ac:dyDescent="0.25">
      <c r="A28" s="3" t="s">
        <v>24</v>
      </c>
      <c r="B28" s="2">
        <v>29271.039100000002</v>
      </c>
      <c r="C28" s="2"/>
      <c r="D28" s="2"/>
      <c r="E28" s="2"/>
      <c r="F28" s="2"/>
    </row>
    <row r="29" spans="1:6" x14ac:dyDescent="0.25">
      <c r="A29" s="3" t="s">
        <v>25</v>
      </c>
      <c r="B29" s="2">
        <v>29226.040799999999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29232.040799999999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29277.039100000002</v>
      </c>
      <c r="C31" s="2"/>
      <c r="D31" s="2"/>
      <c r="E31" s="2"/>
      <c r="F31" s="2"/>
    </row>
    <row r="32" spans="1:6" x14ac:dyDescent="0.25">
      <c r="A32" s="3" t="s">
        <v>28</v>
      </c>
      <c r="B32" s="2">
        <v>29251.971699999998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0.43530000000000002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4.0000000000000002E-4</v>
      </c>
      <c r="C38" s="2"/>
      <c r="D38" s="2"/>
      <c r="E38" s="2"/>
      <c r="F38" s="2"/>
    </row>
    <row r="39" spans="1:6" x14ac:dyDescent="0.25">
      <c r="A39" s="3" t="s">
        <v>33</v>
      </c>
      <c r="B39" s="2">
        <v>2.0000000000000001E-4</v>
      </c>
      <c r="C39" s="2"/>
      <c r="D39" s="2"/>
      <c r="E39" s="2"/>
      <c r="F39" s="2"/>
    </row>
    <row r="40" spans="1:6" x14ac:dyDescent="0.25">
      <c r="A40" s="3" t="s">
        <v>34</v>
      </c>
      <c r="B40" s="2">
        <v>-29211.248200000002</v>
      </c>
      <c r="C40" s="2"/>
      <c r="D40" s="2"/>
      <c r="E40" s="2"/>
      <c r="F40" s="2"/>
    </row>
    <row r="41" spans="1:6" x14ac:dyDescent="0.25">
      <c r="A41" s="3" t="s">
        <v>35</v>
      </c>
      <c r="B41" s="2">
        <v>14604.227800000001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58422.496400000004</v>
      </c>
      <c r="C42" s="2"/>
      <c r="D42" s="2"/>
      <c r="E42" s="2"/>
      <c r="F42" s="2"/>
    </row>
    <row r="43" spans="1:6" x14ac:dyDescent="0.25">
      <c r="A43" s="3" t="s">
        <v>37</v>
      </c>
      <c r="B43" s="2">
        <v>58554.4931</v>
      </c>
      <c r="C43" s="2"/>
      <c r="D43" s="2"/>
      <c r="E43" s="2"/>
      <c r="F43" s="2"/>
    </row>
    <row r="44" spans="1:6" x14ac:dyDescent="0.25">
      <c r="A44" s="3" t="s">
        <v>38</v>
      </c>
      <c r="B44" s="2">
        <v>58479.4948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7541.9602000000004</v>
      </c>
      <c r="C48" s="2">
        <v>0</v>
      </c>
      <c r="D48" s="2">
        <v>0</v>
      </c>
      <c r="E48" s="2">
        <v>0</v>
      </c>
      <c r="F48" s="2">
        <v>7541.9602000000004</v>
      </c>
    </row>
    <row r="49" spans="1:6" x14ac:dyDescent="0.25">
      <c r="A49" s="3" t="s">
        <v>43</v>
      </c>
      <c r="B49" s="2">
        <v>3225.4146000000001</v>
      </c>
      <c r="C49" s="2">
        <v>0</v>
      </c>
      <c r="D49" s="2">
        <v>0</v>
      </c>
      <c r="E49" s="2">
        <v>0</v>
      </c>
      <c r="F49" s="2">
        <v>3225.4146000000001</v>
      </c>
    </row>
    <row r="50" spans="1:6" x14ac:dyDescent="0.25">
      <c r="A50" s="3" t="s">
        <v>44</v>
      </c>
      <c r="B50" s="2">
        <v>1928.9573</v>
      </c>
      <c r="C50" s="2">
        <v>0</v>
      </c>
      <c r="D50" s="2">
        <v>0</v>
      </c>
      <c r="E50" s="2">
        <v>0</v>
      </c>
      <c r="F50" s="2">
        <v>1928.9573</v>
      </c>
    </row>
    <row r="51" spans="1:6" x14ac:dyDescent="0.25">
      <c r="A51" s="3" t="s">
        <v>45</v>
      </c>
      <c r="B51" s="2">
        <v>659.66790000000003</v>
      </c>
      <c r="C51" s="2">
        <v>0</v>
      </c>
      <c r="D51" s="2">
        <v>0</v>
      </c>
      <c r="E51" s="2">
        <v>0</v>
      </c>
      <c r="F51" s="2">
        <v>659.66790000000003</v>
      </c>
    </row>
    <row r="52" spans="1:6" x14ac:dyDescent="0.25">
      <c r="A52" s="3" t="s">
        <v>46</v>
      </c>
      <c r="B52" s="2">
        <v>13356</v>
      </c>
      <c r="C52" s="2">
        <v>0</v>
      </c>
      <c r="D52" s="2">
        <v>0</v>
      </c>
      <c r="E52" s="2">
        <v>0</v>
      </c>
      <c r="F52" s="2">
        <v>13356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4258.9363999999996</v>
      </c>
      <c r="C56" s="2">
        <v>1821.6274000000001</v>
      </c>
      <c r="D56" s="2">
        <v>1088.9907000000001</v>
      </c>
      <c r="E56" s="2">
        <v>372.40570000000002</v>
      </c>
      <c r="F56" s="2">
        <v>7541.9602000000004</v>
      </c>
    </row>
    <row r="57" spans="1:6" x14ac:dyDescent="0.25">
      <c r="A57" s="3" t="s">
        <v>43</v>
      </c>
      <c r="B57" s="2">
        <v>1821.6274000000001</v>
      </c>
      <c r="C57" s="2">
        <v>779.78740000000005</v>
      </c>
      <c r="D57" s="2">
        <v>465.00490000000002</v>
      </c>
      <c r="E57" s="2">
        <v>158.995</v>
      </c>
      <c r="F57" s="2">
        <v>3225.4146000000001</v>
      </c>
    </row>
    <row r="58" spans="1:6" x14ac:dyDescent="0.25">
      <c r="A58" s="3" t="s">
        <v>44</v>
      </c>
      <c r="B58" s="2">
        <v>1088.9907000000001</v>
      </c>
      <c r="C58" s="2">
        <v>465.00490000000002</v>
      </c>
      <c r="D58" s="2">
        <v>279.38889999999998</v>
      </c>
      <c r="E58" s="2">
        <v>95.572900000000004</v>
      </c>
      <c r="F58" s="2">
        <v>1928.9573</v>
      </c>
    </row>
    <row r="59" spans="1:6" x14ac:dyDescent="0.25">
      <c r="A59" s="3" t="s">
        <v>45</v>
      </c>
      <c r="B59" s="2">
        <v>372.40570000000002</v>
      </c>
      <c r="C59" s="2">
        <v>158.995</v>
      </c>
      <c r="D59" s="2">
        <v>95.572900000000004</v>
      </c>
      <c r="E59" s="2">
        <v>32.694299999999998</v>
      </c>
      <c r="F59" s="2">
        <v>659.66790000000003</v>
      </c>
    </row>
    <row r="60" spans="1:6" x14ac:dyDescent="0.25">
      <c r="A60" s="3" t="s">
        <v>46</v>
      </c>
      <c r="B60" s="2">
        <v>7541.9602000000004</v>
      </c>
      <c r="C60" s="2">
        <v>3225.4146000000001</v>
      </c>
      <c r="D60" s="2">
        <v>1928.9573</v>
      </c>
      <c r="E60" s="2">
        <v>659.66790000000003</v>
      </c>
      <c r="F60" s="2">
        <v>13356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0.43530000000000002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4.0000000000000002E-4</v>
      </c>
      <c r="C65" s="2"/>
      <c r="D65" s="2"/>
      <c r="E65" s="2"/>
      <c r="F65" s="2"/>
    </row>
    <row r="66" spans="1:6" x14ac:dyDescent="0.25">
      <c r="A66" s="3" t="s">
        <v>33</v>
      </c>
      <c r="B66" s="2">
        <v>2.0000000000000001E-4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236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13356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243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 t="s">
        <v>209</v>
      </c>
      <c r="B141" s="2">
        <v>1</v>
      </c>
      <c r="C141" s="2"/>
      <c r="D141" s="2"/>
      <c r="E141" s="2"/>
      <c r="F141" s="2"/>
    </row>
    <row r="142" spans="1:6" x14ac:dyDescent="0.25">
      <c r="A142" s="3" t="s">
        <v>210</v>
      </c>
      <c r="B142" s="2">
        <v>2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1.1386000000000001</v>
      </c>
      <c r="C148" s="2">
        <v>9.5000000000000001E-2</v>
      </c>
      <c r="D148" s="2">
        <v>11.988899999999999</v>
      </c>
      <c r="E148" s="2">
        <v>0.25380000000000003</v>
      </c>
      <c r="F148" s="2">
        <v>0.11840000000000001</v>
      </c>
      <c r="G148" s="2">
        <v>2.1436999999999999</v>
      </c>
      <c r="H148" s="2">
        <v>-0.1623</v>
      </c>
      <c r="I148" s="2">
        <v>0.14050000000000001</v>
      </c>
      <c r="J148" s="2">
        <v>-1.1551</v>
      </c>
      <c r="K148" s="2">
        <v>-1.2301</v>
      </c>
      <c r="L148" s="2">
        <v>0.1782</v>
      </c>
      <c r="M148" s="2">
        <v>-6.9039999999999999</v>
      </c>
      <c r="N148" s="2">
        <v>146.297</v>
      </c>
      <c r="O148" s="4">
        <v>1.7000000000000001E-31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243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209</v>
      </c>
      <c r="B152" s="2">
        <v>-3.2399999999999998E-2</v>
      </c>
      <c r="C152" s="2">
        <v>9.5699999999999993E-2</v>
      </c>
      <c r="D152" s="2">
        <v>-0.33910000000000001</v>
      </c>
      <c r="E152" s="2">
        <v>-7.85E-2</v>
      </c>
      <c r="F152" s="2">
        <v>0.1164</v>
      </c>
      <c r="G152" s="2">
        <v>-0.67449999999999999</v>
      </c>
      <c r="H152" s="2">
        <v>5.1900000000000002E-2</v>
      </c>
      <c r="I152" s="2">
        <v>0.1404</v>
      </c>
      <c r="J152" s="2">
        <v>0.3695</v>
      </c>
      <c r="K152" s="2">
        <v>5.91E-2</v>
      </c>
      <c r="L152" s="2">
        <v>0.17699999999999999</v>
      </c>
      <c r="M152" s="2">
        <v>0.33379999999999999</v>
      </c>
      <c r="N152" s="2">
        <v>0.54059999999999997</v>
      </c>
      <c r="O152" s="2">
        <v>0.91</v>
      </c>
      <c r="P152" s="2"/>
    </row>
    <row r="153" spans="1:16" x14ac:dyDescent="0.25">
      <c r="A153" s="3" t="s">
        <v>210</v>
      </c>
      <c r="B153" s="2">
        <v>3.2399999999999998E-2</v>
      </c>
      <c r="C153" s="2">
        <v>9.5699999999999993E-2</v>
      </c>
      <c r="D153" s="2">
        <v>0.33910000000000001</v>
      </c>
      <c r="E153" s="2">
        <v>7.85E-2</v>
      </c>
      <c r="F153" s="2">
        <v>0.1164</v>
      </c>
      <c r="G153" s="2">
        <v>0.67449999999999999</v>
      </c>
      <c r="H153" s="2">
        <v>-5.1900000000000002E-2</v>
      </c>
      <c r="I153" s="2">
        <v>0.1404</v>
      </c>
      <c r="J153" s="2">
        <v>-0.3695</v>
      </c>
      <c r="K153" s="2">
        <v>-5.91E-2</v>
      </c>
      <c r="L153" s="2">
        <v>0.17699999999999999</v>
      </c>
      <c r="M153" s="2">
        <v>-0.33379999999999999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38.68</v>
      </c>
      <c r="E160" s="2">
        <v>1</v>
      </c>
      <c r="F160" s="4">
        <v>5.0000000000000003E-10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49.661799999999999</v>
      </c>
      <c r="E161" s="2">
        <v>1</v>
      </c>
      <c r="F161" s="4">
        <v>1.8E-12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99.702100000000002</v>
      </c>
      <c r="E162" s="2">
        <v>1</v>
      </c>
      <c r="F162" s="4">
        <v>1.7999999999999999E-23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4.0965999999999996</v>
      </c>
      <c r="E163" s="2">
        <v>1</v>
      </c>
      <c r="F163" s="2">
        <v>4.2999999999999997E-2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32.345999999999997</v>
      </c>
      <c r="E164" s="2">
        <v>1</v>
      </c>
      <c r="F164" s="4">
        <v>1.3000000000000001E-8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14.778600000000001</v>
      </c>
      <c r="E165" s="2">
        <v>1</v>
      </c>
      <c r="F165" s="2">
        <v>1.2E-4</v>
      </c>
    </row>
    <row r="166" spans="1:9" x14ac:dyDescent="0.25">
      <c r="A166" s="3" t="s">
        <v>243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0.1091</v>
      </c>
      <c r="E167" s="2">
        <v>1</v>
      </c>
      <c r="F167" s="2">
        <v>0.74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0.20230000000000001</v>
      </c>
      <c r="E168" s="2">
        <v>1</v>
      </c>
      <c r="F168" s="2">
        <v>0.65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0.1502</v>
      </c>
      <c r="E169" s="2">
        <v>1</v>
      </c>
      <c r="F169" s="2">
        <v>0.7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0.4113</v>
      </c>
      <c r="E170" s="2">
        <v>1</v>
      </c>
      <c r="F170" s="2">
        <v>0.52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0.28189999999999998</v>
      </c>
      <c r="E171" s="2">
        <v>1</v>
      </c>
      <c r="F171" s="2">
        <v>0.6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6.9999999999999999E-4</v>
      </c>
      <c r="E172" s="2">
        <v>1</v>
      </c>
      <c r="F172" s="2">
        <v>0.98</v>
      </c>
    </row>
    <row r="174" spans="1:9" ht="18.75" x14ac:dyDescent="0.25">
      <c r="A174" s="1" t="s">
        <v>110</v>
      </c>
    </row>
    <row r="176" spans="1:9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0.56469999999999998</v>
      </c>
      <c r="C177" s="2">
        <v>2.0500000000000001E-2</v>
      </c>
      <c r="D177" s="2">
        <v>0.24149999999999999</v>
      </c>
      <c r="E177" s="2">
        <v>1.7000000000000001E-2</v>
      </c>
      <c r="F177" s="2">
        <v>0.1444</v>
      </c>
      <c r="G177" s="2">
        <v>1.7299999999999999E-2</v>
      </c>
      <c r="H177" s="2">
        <v>4.9399999999999999E-2</v>
      </c>
      <c r="I177" s="2">
        <v>8.8000000000000005E-3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243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 t="s">
        <v>209</v>
      </c>
      <c r="B180" s="2">
        <v>0.1198</v>
      </c>
      <c r="C180" s="2" t="s">
        <v>11</v>
      </c>
      <c r="D180" s="2">
        <v>0.1104</v>
      </c>
      <c r="E180" s="2" t="s">
        <v>11</v>
      </c>
      <c r="F180" s="2">
        <v>0.13869999999999999</v>
      </c>
      <c r="G180" s="2" t="s">
        <v>11</v>
      </c>
      <c r="H180" s="2">
        <v>0.14050000000000001</v>
      </c>
      <c r="I180" s="2" t="s">
        <v>11</v>
      </c>
    </row>
    <row r="181" spans="1:9" x14ac:dyDescent="0.25">
      <c r="A181" s="3" t="s">
        <v>210</v>
      </c>
      <c r="B181" s="2">
        <v>0.88019999999999998</v>
      </c>
      <c r="C181" s="2" t="s">
        <v>11</v>
      </c>
      <c r="D181" s="2">
        <v>0.88959999999999995</v>
      </c>
      <c r="E181" s="2" t="s">
        <v>11</v>
      </c>
      <c r="F181" s="2">
        <v>0.86129999999999995</v>
      </c>
      <c r="G181" s="2" t="s">
        <v>11</v>
      </c>
      <c r="H181" s="2">
        <v>0.85950000000000004</v>
      </c>
      <c r="I181" s="2" t="s">
        <v>11</v>
      </c>
    </row>
    <row r="183" spans="1:9" ht="18.75" x14ac:dyDescent="0.25">
      <c r="A183" s="1" t="s">
        <v>112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0.56469999999999998</v>
      </c>
      <c r="C186" s="2">
        <v>0.24149999999999999</v>
      </c>
      <c r="D186" s="2">
        <v>0.1444</v>
      </c>
      <c r="E186" s="2">
        <v>4.9399999999999999E-2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243</v>
      </c>
      <c r="B188" s="2"/>
      <c r="C188" s="2"/>
      <c r="D188" s="2"/>
      <c r="E188" s="2"/>
    </row>
    <row r="189" spans="1:9" x14ac:dyDescent="0.25">
      <c r="A189" s="3" t="s">
        <v>209</v>
      </c>
      <c r="B189" s="2">
        <v>0.55769999999999997</v>
      </c>
      <c r="C189" s="2">
        <v>0.2198</v>
      </c>
      <c r="D189" s="2">
        <v>0.16520000000000001</v>
      </c>
      <c r="E189" s="2">
        <v>5.7200000000000001E-2</v>
      </c>
    </row>
    <row r="190" spans="1:9" x14ac:dyDescent="0.25">
      <c r="A190" s="3" t="s">
        <v>210</v>
      </c>
      <c r="B190" s="2">
        <v>0.56559999999999999</v>
      </c>
      <c r="C190" s="2">
        <v>0.2445</v>
      </c>
      <c r="D190" s="2">
        <v>0.1416</v>
      </c>
      <c r="E190" s="2">
        <v>4.8300000000000003E-2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243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 t="s">
        <v>209</v>
      </c>
      <c r="B196" s="2">
        <v>0.55769999999999997</v>
      </c>
      <c r="C196" s="2">
        <v>5.4199999999999998E-2</v>
      </c>
      <c r="D196" s="2">
        <v>0.2198</v>
      </c>
      <c r="E196" s="2">
        <v>4.36E-2</v>
      </c>
      <c r="F196" s="2">
        <v>0.16520000000000001</v>
      </c>
      <c r="G196" s="2">
        <v>4.4600000000000001E-2</v>
      </c>
      <c r="H196" s="2">
        <v>5.7200000000000001E-2</v>
      </c>
      <c r="I196" s="2">
        <v>2.2499999999999999E-2</v>
      </c>
    </row>
    <row r="197" spans="1:9" x14ac:dyDescent="0.25">
      <c r="A197" s="3" t="s">
        <v>210</v>
      </c>
      <c r="B197" s="2">
        <v>0.56559999999999999</v>
      </c>
      <c r="C197" s="2">
        <v>2.2100000000000002E-2</v>
      </c>
      <c r="D197" s="2">
        <v>0.2445</v>
      </c>
      <c r="E197" s="2">
        <v>1.8200000000000001E-2</v>
      </c>
      <c r="F197" s="2">
        <v>0.1416</v>
      </c>
      <c r="G197" s="2">
        <v>1.8800000000000001E-2</v>
      </c>
      <c r="H197" s="2">
        <v>4.8300000000000003E-2</v>
      </c>
      <c r="I197" s="2">
        <v>9.4999999999999998E-3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0.88849999999999996</v>
      </c>
      <c r="C201" s="2" t="s">
        <v>11</v>
      </c>
      <c r="D201" s="2">
        <v>4.9000000000000002E-2</v>
      </c>
      <c r="E201" s="2" t="s">
        <v>11</v>
      </c>
      <c r="F201" s="2">
        <v>5.8200000000000002E-2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0.1145</v>
      </c>
      <c r="C202" s="2" t="s">
        <v>11</v>
      </c>
      <c r="D202" s="2">
        <v>0.82479999999999998</v>
      </c>
      <c r="E202" s="2" t="s">
        <v>11</v>
      </c>
      <c r="F202" s="2">
        <v>4.9700000000000001E-2</v>
      </c>
      <c r="G202" s="2" t="s">
        <v>11</v>
      </c>
      <c r="H202" s="2">
        <v>1.0999999999999999E-2</v>
      </c>
      <c r="I202" s="2" t="s">
        <v>11</v>
      </c>
    </row>
    <row r="203" spans="1:9" x14ac:dyDescent="0.25">
      <c r="A203" s="3">
        <v>3</v>
      </c>
      <c r="B203" s="2">
        <v>0.2276</v>
      </c>
      <c r="C203" s="2" t="s">
        <v>11</v>
      </c>
      <c r="D203" s="2">
        <v>8.3199999999999996E-2</v>
      </c>
      <c r="E203" s="2" t="s">
        <v>11</v>
      </c>
      <c r="F203" s="2">
        <v>0.68710000000000004</v>
      </c>
      <c r="G203" s="2" t="s">
        <v>11</v>
      </c>
      <c r="H203" s="2">
        <v>2.2000000000000001E-3</v>
      </c>
      <c r="I203" s="2" t="s">
        <v>11</v>
      </c>
    </row>
    <row r="204" spans="1:9" x14ac:dyDescent="0.25">
      <c r="A204" s="3">
        <v>4</v>
      </c>
      <c r="B204" s="2">
        <v>4.9000000000000002E-2</v>
      </c>
      <c r="C204" s="2" t="s">
        <v>11</v>
      </c>
      <c r="D204" s="2">
        <v>5.3800000000000001E-2</v>
      </c>
      <c r="E204" s="2" t="s">
        <v>11</v>
      </c>
      <c r="F204" s="2">
        <v>6.4000000000000003E-3</v>
      </c>
      <c r="G204" s="2" t="s">
        <v>11</v>
      </c>
      <c r="H204" s="2">
        <v>0.89080000000000004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P224"/>
  <sheetViews>
    <sheetView topLeftCell="A190" workbookViewId="0">
      <selection activeCell="B204" sqref="B204"/>
    </sheetView>
  </sheetViews>
  <sheetFormatPr defaultRowHeight="15" x14ac:dyDescent="0.25"/>
  <cols>
    <col min="1" max="3" width="32.5703125" customWidth="1"/>
  </cols>
  <sheetData>
    <row r="1" spans="1:6" ht="37.5" x14ac:dyDescent="0.25">
      <c r="A1" s="1" t="s">
        <v>283</v>
      </c>
    </row>
    <row r="3" spans="1:6" ht="14.45" customHeight="1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13168</v>
      </c>
      <c r="C5" s="2"/>
      <c r="D5" s="2"/>
      <c r="E5" s="2"/>
      <c r="F5" s="2"/>
    </row>
    <row r="6" spans="1:6" x14ac:dyDescent="0.25">
      <c r="A6" s="3" t="s">
        <v>2</v>
      </c>
      <c r="B6" s="2">
        <v>12</v>
      </c>
      <c r="C6" s="2"/>
      <c r="D6" s="2"/>
      <c r="E6" s="2"/>
      <c r="F6" s="2"/>
    </row>
    <row r="7" spans="1:6" x14ac:dyDescent="0.25">
      <c r="A7" s="3" t="s">
        <v>3</v>
      </c>
      <c r="B7" s="2">
        <v>10.323399999999999</v>
      </c>
      <c r="C7" s="2"/>
      <c r="D7" s="2"/>
      <c r="E7" s="2"/>
      <c r="F7" s="2"/>
    </row>
    <row r="8" spans="1:6" x14ac:dyDescent="0.25">
      <c r="A8" s="3" t="s">
        <v>4</v>
      </c>
      <c r="B8" s="2">
        <v>10.323399999999999</v>
      </c>
      <c r="C8" s="2"/>
      <c r="D8" s="2"/>
      <c r="E8" s="2"/>
      <c r="F8" s="2"/>
    </row>
    <row r="9" spans="1:6" x14ac:dyDescent="0.25">
      <c r="A9" s="3" t="s">
        <v>5</v>
      </c>
      <c r="B9" s="2">
        <v>434088</v>
      </c>
      <c r="C9" s="2"/>
      <c r="D9" s="2"/>
      <c r="E9" s="2"/>
      <c r="F9" s="2"/>
    </row>
    <row r="10" spans="1:6" x14ac:dyDescent="0.25">
      <c r="A10" s="3" t="s">
        <v>6</v>
      </c>
      <c r="B10" s="2">
        <v>434088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-14377.2937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-14377.2937</v>
      </c>
      <c r="C27" s="2"/>
      <c r="D27" s="2"/>
      <c r="E27" s="2"/>
      <c r="F27" s="2"/>
    </row>
    <row r="28" spans="1:6" x14ac:dyDescent="0.25">
      <c r="A28" s="3" t="s">
        <v>24</v>
      </c>
      <c r="B28" s="2">
        <v>28868.414000000001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28778.587500000001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28790.587500000001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28880.414000000001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28830.279200000001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0.43709999999999999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7.1000000000000004E-3</v>
      </c>
      <c r="C38" s="2"/>
      <c r="D38" s="2"/>
      <c r="E38" s="2"/>
      <c r="F38" s="2"/>
    </row>
    <row r="39" spans="1:6" x14ac:dyDescent="0.25">
      <c r="A39" s="3" t="s">
        <v>33</v>
      </c>
      <c r="B39" s="2">
        <v>4.1000000000000003E-3</v>
      </c>
      <c r="C39" s="2"/>
      <c r="D39" s="2"/>
      <c r="E39" s="2"/>
      <c r="F39" s="2"/>
    </row>
    <row r="40" spans="1:6" x14ac:dyDescent="0.25">
      <c r="A40" s="3" t="s">
        <v>34</v>
      </c>
      <c r="B40" s="2">
        <v>-28704.447899999999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14327.154200000001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57408.895799999998</v>
      </c>
      <c r="C42" s="2"/>
      <c r="D42" s="2"/>
      <c r="E42" s="2"/>
      <c r="F42" s="2"/>
    </row>
    <row r="43" spans="1:6" x14ac:dyDescent="0.25">
      <c r="A43" s="3" t="s">
        <v>37</v>
      </c>
      <c r="B43" s="2">
        <v>57672.548900000002</v>
      </c>
      <c r="C43" s="2"/>
      <c r="D43" s="2"/>
      <c r="E43" s="2"/>
      <c r="F43" s="2"/>
    </row>
    <row r="44" spans="1:6" x14ac:dyDescent="0.25">
      <c r="A44" s="3" t="s">
        <v>38</v>
      </c>
      <c r="B44" s="2">
        <v>57522.722399999999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7411.6131999999998</v>
      </c>
      <c r="C48" s="2">
        <v>0</v>
      </c>
      <c r="D48" s="2">
        <v>0</v>
      </c>
      <c r="E48" s="2">
        <v>0</v>
      </c>
      <c r="F48" s="2">
        <v>7411.6131999999998</v>
      </c>
    </row>
    <row r="49" spans="1:6" x14ac:dyDescent="0.25">
      <c r="A49" s="3" t="s">
        <v>43</v>
      </c>
      <c r="B49" s="2">
        <v>3203.5382</v>
      </c>
      <c r="C49" s="2">
        <v>0</v>
      </c>
      <c r="D49" s="2">
        <v>0</v>
      </c>
      <c r="E49" s="2">
        <v>0</v>
      </c>
      <c r="F49" s="2">
        <v>3203.5382</v>
      </c>
    </row>
    <row r="50" spans="1:6" x14ac:dyDescent="0.25">
      <c r="A50" s="3" t="s">
        <v>44</v>
      </c>
      <c r="B50" s="2">
        <v>1897.8635999999999</v>
      </c>
      <c r="C50" s="2">
        <v>0</v>
      </c>
      <c r="D50" s="2">
        <v>0</v>
      </c>
      <c r="E50" s="2">
        <v>0</v>
      </c>
      <c r="F50" s="2">
        <v>1897.8635999999999</v>
      </c>
    </row>
    <row r="51" spans="1:6" x14ac:dyDescent="0.25">
      <c r="A51" s="3" t="s">
        <v>45</v>
      </c>
      <c r="B51" s="2">
        <v>654.98500000000001</v>
      </c>
      <c r="C51" s="2">
        <v>0</v>
      </c>
      <c r="D51" s="2">
        <v>0</v>
      </c>
      <c r="E51" s="2">
        <v>0</v>
      </c>
      <c r="F51" s="2">
        <v>654.98500000000001</v>
      </c>
    </row>
    <row r="52" spans="1:6" x14ac:dyDescent="0.25">
      <c r="A52" s="3" t="s">
        <v>46</v>
      </c>
      <c r="B52" s="2">
        <v>13168</v>
      </c>
      <c r="C52" s="2">
        <v>0</v>
      </c>
      <c r="D52" s="2">
        <v>0</v>
      </c>
      <c r="E52" s="2">
        <v>0</v>
      </c>
      <c r="F52" s="2">
        <v>13168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4180.2704999999996</v>
      </c>
      <c r="C56" s="2">
        <v>1801.6948</v>
      </c>
      <c r="D56" s="2">
        <v>1060.8469</v>
      </c>
      <c r="E56" s="2">
        <v>368.80099999999999</v>
      </c>
      <c r="F56" s="2">
        <v>7411.6131999999998</v>
      </c>
    </row>
    <row r="57" spans="1:6" x14ac:dyDescent="0.25">
      <c r="A57" s="3" t="s">
        <v>43</v>
      </c>
      <c r="B57" s="2">
        <v>1801.6948</v>
      </c>
      <c r="C57" s="2">
        <v>789.14059999999995</v>
      </c>
      <c r="D57" s="2">
        <v>456.95979999999997</v>
      </c>
      <c r="E57" s="2">
        <v>155.74299999999999</v>
      </c>
      <c r="F57" s="2">
        <v>3203.5382</v>
      </c>
    </row>
    <row r="58" spans="1:6" x14ac:dyDescent="0.25">
      <c r="A58" s="3" t="s">
        <v>44</v>
      </c>
      <c r="B58" s="2">
        <v>1060.8469</v>
      </c>
      <c r="C58" s="2">
        <v>456.95979999999997</v>
      </c>
      <c r="D58" s="2">
        <v>284.82060000000001</v>
      </c>
      <c r="E58" s="2">
        <v>95.236400000000003</v>
      </c>
      <c r="F58" s="2">
        <v>1897.8635999999999</v>
      </c>
    </row>
    <row r="59" spans="1:6" x14ac:dyDescent="0.25">
      <c r="A59" s="3" t="s">
        <v>45</v>
      </c>
      <c r="B59" s="2">
        <v>368.80099999999999</v>
      </c>
      <c r="C59" s="2">
        <v>155.74299999999999</v>
      </c>
      <c r="D59" s="2">
        <v>95.236400000000003</v>
      </c>
      <c r="E59" s="2">
        <v>35.204700000000003</v>
      </c>
      <c r="F59" s="2">
        <v>654.98500000000001</v>
      </c>
    </row>
    <row r="60" spans="1:6" x14ac:dyDescent="0.25">
      <c r="A60" s="3" t="s">
        <v>46</v>
      </c>
      <c r="B60" s="2">
        <v>7411.6131999999998</v>
      </c>
      <c r="C60" s="2">
        <v>3203.5382</v>
      </c>
      <c r="D60" s="2">
        <v>1897.8635999999999</v>
      </c>
      <c r="E60" s="2">
        <v>654.98500000000001</v>
      </c>
      <c r="F60" s="2">
        <v>13168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0.43709999999999999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7.1000000000000004E-3</v>
      </c>
      <c r="C65" s="2"/>
      <c r="D65" s="2"/>
      <c r="E65" s="2"/>
      <c r="F65" s="2"/>
    </row>
    <row r="66" spans="1:6" x14ac:dyDescent="0.25">
      <c r="A66" s="3" t="s">
        <v>33</v>
      </c>
      <c r="B66" s="2">
        <v>4.1000000000000003E-3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ht="27.6" customHeight="1" x14ac:dyDescent="0.25">
      <c r="A69" s="3" t="s">
        <v>50</v>
      </c>
      <c r="B69" s="27" t="s">
        <v>263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434088</v>
      </c>
      <c r="C79" s="2"/>
      <c r="D79" s="2"/>
      <c r="E79" s="2"/>
      <c r="F79" s="2"/>
    </row>
    <row r="80" spans="1:6" x14ac:dyDescent="0.25">
      <c r="A80" s="3" t="s">
        <v>60</v>
      </c>
      <c r="B80" s="2">
        <v>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13168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629</v>
      </c>
      <c r="D103" s="2"/>
      <c r="E103" s="2"/>
      <c r="F103" s="2"/>
    </row>
    <row r="104" spans="1:6" x14ac:dyDescent="0.25">
      <c r="A104" s="5">
        <v>2.5110000000000001E-24</v>
      </c>
      <c r="B104" s="4">
        <v>2.5114864000000001E-24</v>
      </c>
      <c r="C104" s="2"/>
      <c r="D104" s="2"/>
      <c r="E104" s="2"/>
      <c r="F104" s="2"/>
    </row>
    <row r="105" spans="1:6" x14ac:dyDescent="0.25">
      <c r="A105" s="5">
        <v>5.0439999999999997E-24</v>
      </c>
      <c r="B105" s="4">
        <v>5.0441761000000003E-24</v>
      </c>
      <c r="C105" s="2"/>
      <c r="D105" s="2"/>
      <c r="E105" s="2"/>
      <c r="F105" s="2"/>
    </row>
    <row r="106" spans="1:6" x14ac:dyDescent="0.25">
      <c r="A106" s="5">
        <v>6.0260000000000001E-23</v>
      </c>
      <c r="B106" s="4">
        <v>6.0258055999999996E-23</v>
      </c>
      <c r="C106" s="2"/>
      <c r="D106" s="2"/>
      <c r="E106" s="2"/>
      <c r="F106" s="2"/>
    </row>
    <row r="107" spans="1:6" x14ac:dyDescent="0.25">
      <c r="A107" s="5">
        <v>1.005E-20</v>
      </c>
      <c r="B107" s="4">
        <v>1.0051801000000001E-20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629</v>
      </c>
      <c r="D112" s="2"/>
      <c r="E112" s="2"/>
      <c r="F112" s="2"/>
    </row>
    <row r="113" spans="1:6" x14ac:dyDescent="0.25">
      <c r="A113" s="5">
        <v>1.991E-18</v>
      </c>
      <c r="B113" s="4">
        <v>1.9907410000000001E-18</v>
      </c>
      <c r="C113" s="2"/>
      <c r="D113" s="2"/>
      <c r="E113" s="2"/>
      <c r="F113" s="2"/>
    </row>
    <row r="114" spans="1:6" x14ac:dyDescent="0.25">
      <c r="A114" s="5">
        <v>8.1090000000000005E-18</v>
      </c>
      <c r="B114" s="4">
        <v>8.1088476000000007E-18</v>
      </c>
      <c r="C114" s="2"/>
      <c r="D114" s="2"/>
      <c r="E114" s="2"/>
      <c r="F114" s="2"/>
    </row>
    <row r="115" spans="1:6" x14ac:dyDescent="0.25">
      <c r="A115" s="5">
        <v>9.0759999999999995E-17</v>
      </c>
      <c r="B115" s="4">
        <v>9.0761359999999996E-17</v>
      </c>
      <c r="C115" s="2"/>
      <c r="D115" s="2"/>
      <c r="E115" s="2"/>
      <c r="F115" s="2"/>
    </row>
    <row r="116" spans="1:6" x14ac:dyDescent="0.25">
      <c r="A116" s="5">
        <v>9.8809999999999997E-17</v>
      </c>
      <c r="B116" s="4">
        <v>9.8813110000000004E-17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629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627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237</v>
      </c>
      <c r="B140" s="2" t="s">
        <v>94</v>
      </c>
      <c r="C140" s="2">
        <v>4</v>
      </c>
      <c r="D140" s="2"/>
      <c r="E140" s="2"/>
      <c r="F140" s="2"/>
    </row>
    <row r="141" spans="1:6" ht="28.5" x14ac:dyDescent="0.25">
      <c r="A141" s="3" t="s">
        <v>238</v>
      </c>
      <c r="B141" s="2">
        <v>1</v>
      </c>
      <c r="C141" s="2"/>
      <c r="D141" s="2"/>
      <c r="E141" s="2"/>
      <c r="F141" s="2"/>
    </row>
    <row r="142" spans="1:6" ht="28.5" x14ac:dyDescent="0.25">
      <c r="A142" s="3" t="s">
        <v>239</v>
      </c>
      <c r="B142" s="2">
        <v>2</v>
      </c>
      <c r="C142" s="2"/>
      <c r="D142" s="2"/>
      <c r="E142" s="2"/>
      <c r="F142" s="2"/>
    </row>
    <row r="143" spans="1:6" x14ac:dyDescent="0.25">
      <c r="A143" s="3" t="s">
        <v>240</v>
      </c>
      <c r="B143" s="2">
        <v>3</v>
      </c>
      <c r="C143" s="2"/>
      <c r="D143" s="2"/>
      <c r="E143" s="2"/>
      <c r="F143" s="2"/>
    </row>
    <row r="144" spans="1:6" x14ac:dyDescent="0.25">
      <c r="A144" s="3" t="s">
        <v>241</v>
      </c>
      <c r="B144" s="2">
        <v>5</v>
      </c>
      <c r="C144" s="2"/>
      <c r="D144" s="2"/>
      <c r="E144" s="2"/>
      <c r="F144" s="2"/>
    </row>
    <row r="146" spans="1:16" ht="18.75" x14ac:dyDescent="0.25">
      <c r="A146" s="1" t="s">
        <v>101</v>
      </c>
    </row>
    <row r="148" spans="1:16" x14ac:dyDescent="0.25">
      <c r="A148" s="3" t="s">
        <v>102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3" t="s">
        <v>103</v>
      </c>
      <c r="B149" s="3" t="s">
        <v>42</v>
      </c>
      <c r="C149" s="3" t="s">
        <v>104</v>
      </c>
      <c r="D149" s="3" t="s">
        <v>121</v>
      </c>
      <c r="E149" s="3" t="s">
        <v>43</v>
      </c>
      <c r="F149" s="3" t="s">
        <v>104</v>
      </c>
      <c r="G149" s="3" t="s">
        <v>121</v>
      </c>
      <c r="H149" s="3" t="s">
        <v>44</v>
      </c>
      <c r="I149" s="3" t="s">
        <v>104</v>
      </c>
      <c r="J149" s="3" t="s">
        <v>121</v>
      </c>
      <c r="K149" s="3" t="s">
        <v>45</v>
      </c>
      <c r="L149" s="3" t="s">
        <v>104</v>
      </c>
      <c r="M149" s="3" t="s">
        <v>121</v>
      </c>
      <c r="N149" s="3" t="s">
        <v>105</v>
      </c>
      <c r="O149" s="3" t="s">
        <v>9</v>
      </c>
      <c r="P149" s="2"/>
    </row>
    <row r="150" spans="1:16" x14ac:dyDescent="0.25">
      <c r="A150" s="3"/>
      <c r="B150" s="2">
        <v>1.1648000000000001</v>
      </c>
      <c r="C150" s="2">
        <v>0.1045</v>
      </c>
      <c r="D150" s="2">
        <v>11.148899999999999</v>
      </c>
      <c r="E150" s="2">
        <v>0.51359999999999995</v>
      </c>
      <c r="F150" s="2">
        <v>0.109</v>
      </c>
      <c r="G150" s="2">
        <v>4.7112999999999996</v>
      </c>
      <c r="H150" s="2">
        <v>-0.28610000000000002</v>
      </c>
      <c r="I150" s="2">
        <v>0.18110000000000001</v>
      </c>
      <c r="J150" s="2">
        <v>-1.5793999999999999</v>
      </c>
      <c r="K150" s="2">
        <v>-1.3924000000000001</v>
      </c>
      <c r="L150" s="2">
        <v>0.17380000000000001</v>
      </c>
      <c r="M150" s="2">
        <v>-8.0120000000000005</v>
      </c>
      <c r="N150" s="2">
        <v>147.97370000000001</v>
      </c>
      <c r="O150" s="4">
        <v>7.1999999999999999E-32</v>
      </c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106</v>
      </c>
      <c r="B152" s="3" t="s">
        <v>42</v>
      </c>
      <c r="C152" s="3" t="s">
        <v>104</v>
      </c>
      <c r="D152" s="3" t="s">
        <v>121</v>
      </c>
      <c r="E152" s="3" t="s">
        <v>43</v>
      </c>
      <c r="F152" s="3" t="s">
        <v>104</v>
      </c>
      <c r="G152" s="3" t="s">
        <v>121</v>
      </c>
      <c r="H152" s="3" t="s">
        <v>44</v>
      </c>
      <c r="I152" s="3" t="s">
        <v>104</v>
      </c>
      <c r="J152" s="3" t="s">
        <v>121</v>
      </c>
      <c r="K152" s="3" t="s">
        <v>45</v>
      </c>
      <c r="L152" s="3" t="s">
        <v>104</v>
      </c>
      <c r="M152" s="3" t="s">
        <v>121</v>
      </c>
      <c r="N152" s="3" t="s">
        <v>105</v>
      </c>
      <c r="O152" s="3" t="s">
        <v>9</v>
      </c>
      <c r="P152" s="2"/>
    </row>
    <row r="153" spans="1:16" x14ac:dyDescent="0.25">
      <c r="A153" s="3" t="s">
        <v>237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28.5" x14ac:dyDescent="0.25">
      <c r="A154" s="3" t="s">
        <v>238</v>
      </c>
      <c r="B154" s="2">
        <v>-0.26450000000000001</v>
      </c>
      <c r="C154" s="2">
        <v>0.25979999999999998</v>
      </c>
      <c r="D154" s="2">
        <v>-1.0179</v>
      </c>
      <c r="E154" s="2">
        <v>0.26829999999999998</v>
      </c>
      <c r="F154" s="2">
        <v>0.25059999999999999</v>
      </c>
      <c r="G154" s="2">
        <v>1.0703</v>
      </c>
      <c r="H154" s="2">
        <v>0.41489999999999999</v>
      </c>
      <c r="I154" s="2">
        <v>0.43840000000000001</v>
      </c>
      <c r="J154" s="2">
        <v>0.94650000000000001</v>
      </c>
      <c r="K154" s="2">
        <v>-0.41870000000000002</v>
      </c>
      <c r="L154" s="2">
        <v>0.42559999999999998</v>
      </c>
      <c r="M154" s="2">
        <v>-0.98380000000000001</v>
      </c>
      <c r="N154" s="2">
        <v>11.5168</v>
      </c>
      <c r="O154" s="2">
        <v>0.24</v>
      </c>
      <c r="P154" s="2"/>
    </row>
    <row r="155" spans="1:16" ht="28.5" x14ac:dyDescent="0.25">
      <c r="A155" s="3" t="s">
        <v>239</v>
      </c>
      <c r="B155" s="2">
        <v>4.1099999999999998E-2</v>
      </c>
      <c r="C155" s="2">
        <v>0.1283</v>
      </c>
      <c r="D155" s="2">
        <v>0.32069999999999999</v>
      </c>
      <c r="E155" s="2">
        <v>-0.12520000000000001</v>
      </c>
      <c r="F155" s="2">
        <v>0.1389</v>
      </c>
      <c r="G155" s="2">
        <v>-0.90069999999999995</v>
      </c>
      <c r="H155" s="2">
        <v>0.18479999999999999</v>
      </c>
      <c r="I155" s="2">
        <v>0.21690000000000001</v>
      </c>
      <c r="J155" s="2">
        <v>0.85219999999999996</v>
      </c>
      <c r="K155" s="2">
        <v>-0.1008</v>
      </c>
      <c r="L155" s="2">
        <v>0.21690000000000001</v>
      </c>
      <c r="M155" s="2">
        <v>-0.4647</v>
      </c>
      <c r="N155" s="2"/>
      <c r="O155" s="2"/>
      <c r="P155" s="2"/>
    </row>
    <row r="156" spans="1:16" x14ac:dyDescent="0.25">
      <c r="A156" s="3" t="s">
        <v>240</v>
      </c>
      <c r="B156" s="2">
        <v>0.29870000000000002</v>
      </c>
      <c r="C156" s="2">
        <v>0.1734</v>
      </c>
      <c r="D156" s="2">
        <v>1.7229000000000001</v>
      </c>
      <c r="E156" s="2">
        <v>0.21179999999999999</v>
      </c>
      <c r="F156" s="2">
        <v>0.1951</v>
      </c>
      <c r="G156" s="2">
        <v>1.0857000000000001</v>
      </c>
      <c r="H156" s="2">
        <v>-0.67810000000000004</v>
      </c>
      <c r="I156" s="2">
        <v>0.33200000000000002</v>
      </c>
      <c r="J156" s="2">
        <v>-2.0428000000000002</v>
      </c>
      <c r="K156" s="2">
        <v>0.1676</v>
      </c>
      <c r="L156" s="2">
        <v>0.28010000000000002</v>
      </c>
      <c r="M156" s="2">
        <v>0.59830000000000005</v>
      </c>
      <c r="N156" s="2"/>
      <c r="O156" s="2"/>
      <c r="P156" s="2"/>
    </row>
    <row r="157" spans="1:16" x14ac:dyDescent="0.25">
      <c r="A157" s="3" t="s">
        <v>241</v>
      </c>
      <c r="B157" s="2">
        <v>-7.5399999999999995E-2</v>
      </c>
      <c r="C157" s="2">
        <v>0.13200000000000001</v>
      </c>
      <c r="D157" s="2">
        <v>-0.57120000000000004</v>
      </c>
      <c r="E157" s="2">
        <v>-0.35489999999999999</v>
      </c>
      <c r="F157" s="2">
        <v>0.14630000000000001</v>
      </c>
      <c r="G157" s="2">
        <v>-2.4264999999999999</v>
      </c>
      <c r="H157" s="2">
        <v>7.8399999999999997E-2</v>
      </c>
      <c r="I157" s="2">
        <v>0.21829999999999999</v>
      </c>
      <c r="J157" s="2">
        <v>0.35920000000000002</v>
      </c>
      <c r="K157" s="2">
        <v>0.35189999999999999</v>
      </c>
      <c r="L157" s="2">
        <v>0.2369</v>
      </c>
      <c r="M157" s="2">
        <v>1.4854000000000001</v>
      </c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60" spans="1:16" ht="18.75" x14ac:dyDescent="0.25">
      <c r="A160" s="1" t="s">
        <v>107</v>
      </c>
    </row>
    <row r="162" spans="1:6" x14ac:dyDescent="0.25">
      <c r="A162" s="3" t="s">
        <v>102</v>
      </c>
      <c r="B162" s="3"/>
      <c r="C162" s="3"/>
      <c r="D162" s="3" t="s">
        <v>105</v>
      </c>
      <c r="E162" s="3" t="s">
        <v>108</v>
      </c>
      <c r="F162" s="3" t="s">
        <v>9</v>
      </c>
    </row>
    <row r="163" spans="1:6" x14ac:dyDescent="0.25">
      <c r="A163" s="3" t="s">
        <v>103</v>
      </c>
      <c r="B163" s="2"/>
      <c r="C163" s="2"/>
      <c r="D163" s="2"/>
      <c r="E163" s="2"/>
      <c r="F163" s="2"/>
    </row>
    <row r="164" spans="1:6" x14ac:dyDescent="0.25">
      <c r="A164" s="3" t="s">
        <v>109</v>
      </c>
      <c r="B164" s="3">
        <v>1</v>
      </c>
      <c r="C164" s="3">
        <v>2</v>
      </c>
      <c r="D164" s="2">
        <v>26.770700000000001</v>
      </c>
      <c r="E164" s="2">
        <v>1</v>
      </c>
      <c r="F164" s="4">
        <v>2.2999999999999999E-7</v>
      </c>
    </row>
    <row r="165" spans="1:6" x14ac:dyDescent="0.25">
      <c r="A165" s="3" t="s">
        <v>109</v>
      </c>
      <c r="B165" s="3">
        <v>1</v>
      </c>
      <c r="C165" s="3">
        <v>3</v>
      </c>
      <c r="D165" s="2">
        <v>34.259099999999997</v>
      </c>
      <c r="E165" s="2">
        <v>1</v>
      </c>
      <c r="F165" s="4">
        <v>4.8E-9</v>
      </c>
    </row>
    <row r="166" spans="1:6" x14ac:dyDescent="0.25">
      <c r="A166" s="3" t="s">
        <v>109</v>
      </c>
      <c r="B166" s="3">
        <v>1</v>
      </c>
      <c r="C166" s="3">
        <v>4</v>
      </c>
      <c r="D166" s="2">
        <v>125.3271</v>
      </c>
      <c r="E166" s="2">
        <v>1</v>
      </c>
      <c r="F166" s="4">
        <v>4.2999999999999998E-29</v>
      </c>
    </row>
    <row r="167" spans="1:6" x14ac:dyDescent="0.25">
      <c r="A167" s="3" t="s">
        <v>109</v>
      </c>
      <c r="B167" s="3">
        <v>2</v>
      </c>
      <c r="C167" s="3">
        <v>3</v>
      </c>
      <c r="D167" s="2">
        <v>10.780200000000001</v>
      </c>
      <c r="E167" s="2">
        <v>1</v>
      </c>
      <c r="F167" s="2">
        <v>1E-3</v>
      </c>
    </row>
    <row r="168" spans="1:6" x14ac:dyDescent="0.25">
      <c r="A168" s="3" t="s">
        <v>109</v>
      </c>
      <c r="B168" s="3">
        <v>2</v>
      </c>
      <c r="C168" s="3">
        <v>4</v>
      </c>
      <c r="D168" s="2">
        <v>62.438099999999999</v>
      </c>
      <c r="E168" s="2">
        <v>1</v>
      </c>
      <c r="F168" s="4">
        <v>2.7000000000000001E-15</v>
      </c>
    </row>
    <row r="169" spans="1:6" x14ac:dyDescent="0.25">
      <c r="A169" s="3" t="s">
        <v>109</v>
      </c>
      <c r="B169" s="3">
        <v>3</v>
      </c>
      <c r="C169" s="3">
        <v>4</v>
      </c>
      <c r="D169" s="2">
        <v>12.7158</v>
      </c>
      <c r="E169" s="2">
        <v>1</v>
      </c>
      <c r="F169" s="2">
        <v>3.6000000000000002E-4</v>
      </c>
    </row>
    <row r="170" spans="1:6" x14ac:dyDescent="0.25">
      <c r="A170" s="3" t="s">
        <v>237</v>
      </c>
      <c r="B170" s="2"/>
      <c r="C170" s="2"/>
      <c r="D170" s="2"/>
      <c r="E170" s="2"/>
      <c r="F170" s="2"/>
    </row>
    <row r="171" spans="1:6" x14ac:dyDescent="0.25">
      <c r="A171" s="3" t="s">
        <v>109</v>
      </c>
      <c r="B171" s="3">
        <v>1</v>
      </c>
      <c r="C171" s="3">
        <v>2</v>
      </c>
      <c r="D171" s="2">
        <v>3.8573</v>
      </c>
      <c r="E171" s="2">
        <v>3</v>
      </c>
      <c r="F171" s="2">
        <v>0.28000000000000003</v>
      </c>
    </row>
    <row r="172" spans="1:6" x14ac:dyDescent="0.25">
      <c r="A172" s="3" t="s">
        <v>109</v>
      </c>
      <c r="B172" s="3">
        <v>1</v>
      </c>
      <c r="C172" s="3">
        <v>3</v>
      </c>
      <c r="D172" s="2">
        <v>4.8728999999999996</v>
      </c>
      <c r="E172" s="2">
        <v>3</v>
      </c>
      <c r="F172" s="2">
        <v>0.18</v>
      </c>
    </row>
    <row r="173" spans="1:6" x14ac:dyDescent="0.25">
      <c r="A173" s="3" t="s">
        <v>109</v>
      </c>
      <c r="B173" s="3">
        <v>1</v>
      </c>
      <c r="C173" s="3">
        <v>4</v>
      </c>
      <c r="D173" s="2">
        <v>2.4695</v>
      </c>
      <c r="E173" s="2">
        <v>3</v>
      </c>
      <c r="F173" s="2">
        <v>0.48</v>
      </c>
    </row>
    <row r="174" spans="1:6" x14ac:dyDescent="0.25">
      <c r="A174" s="3" t="s">
        <v>109</v>
      </c>
      <c r="B174" s="3">
        <v>2</v>
      </c>
      <c r="C174" s="3">
        <v>3</v>
      </c>
      <c r="D174" s="2">
        <v>4.9333999999999998</v>
      </c>
      <c r="E174" s="2">
        <v>3</v>
      </c>
      <c r="F174" s="2">
        <v>0.18</v>
      </c>
    </row>
    <row r="175" spans="1:6" x14ac:dyDescent="0.25">
      <c r="A175" s="3" t="s">
        <v>109</v>
      </c>
      <c r="B175" s="3">
        <v>2</v>
      </c>
      <c r="C175" s="3">
        <v>4</v>
      </c>
      <c r="D175" s="2">
        <v>4.5945</v>
      </c>
      <c r="E175" s="2">
        <v>3</v>
      </c>
      <c r="F175" s="2">
        <v>0.2</v>
      </c>
    </row>
    <row r="176" spans="1:6" x14ac:dyDescent="0.25">
      <c r="A176" s="3" t="s">
        <v>109</v>
      </c>
      <c r="B176" s="3">
        <v>3</v>
      </c>
      <c r="C176" s="3">
        <v>4</v>
      </c>
      <c r="D176" s="2">
        <v>4.1204999999999998</v>
      </c>
      <c r="E176" s="2">
        <v>3</v>
      </c>
      <c r="F176" s="2">
        <v>0.25</v>
      </c>
    </row>
    <row r="178" spans="1:9" ht="18.75" x14ac:dyDescent="0.25">
      <c r="A178" s="1" t="s">
        <v>110</v>
      </c>
    </row>
    <row r="180" spans="1:9" x14ac:dyDescent="0.25">
      <c r="A180" s="2"/>
      <c r="B180" s="3" t="s">
        <v>42</v>
      </c>
      <c r="C180" s="3" t="s">
        <v>104</v>
      </c>
      <c r="D180" s="3" t="s">
        <v>43</v>
      </c>
      <c r="E180" s="3" t="s">
        <v>104</v>
      </c>
      <c r="F180" s="3" t="s">
        <v>44</v>
      </c>
      <c r="G180" s="3" t="s">
        <v>104</v>
      </c>
      <c r="H180" s="3" t="s">
        <v>45</v>
      </c>
      <c r="I180" s="3" t="s">
        <v>104</v>
      </c>
    </row>
    <row r="181" spans="1:9" x14ac:dyDescent="0.25">
      <c r="A181" s="3" t="s">
        <v>111</v>
      </c>
      <c r="B181" s="2">
        <v>0.56289999999999996</v>
      </c>
      <c r="C181" s="2">
        <v>2.06E-2</v>
      </c>
      <c r="D181" s="2">
        <v>0.24329999999999999</v>
      </c>
      <c r="E181" s="2">
        <v>1.72E-2</v>
      </c>
      <c r="F181" s="2">
        <v>0.14410000000000001</v>
      </c>
      <c r="G181" s="2">
        <v>1.7399999999999999E-2</v>
      </c>
      <c r="H181" s="2">
        <v>4.9700000000000001E-2</v>
      </c>
      <c r="I181" s="2">
        <v>8.8999999999999999E-3</v>
      </c>
    </row>
    <row r="182" spans="1:9" x14ac:dyDescent="0.25">
      <c r="A182" s="3" t="s">
        <v>106</v>
      </c>
      <c r="B182" s="2"/>
      <c r="C182" s="2"/>
      <c r="D182" s="2"/>
      <c r="E182" s="2"/>
      <c r="F182" s="2"/>
      <c r="G182" s="2"/>
      <c r="H182" s="2"/>
      <c r="I182" s="2"/>
    </row>
    <row r="183" spans="1:9" x14ac:dyDescent="0.25">
      <c r="A183" s="3" t="s">
        <v>237</v>
      </c>
      <c r="B183" s="2"/>
      <c r="C183" s="2"/>
      <c r="D183" s="2"/>
      <c r="E183" s="2"/>
      <c r="F183" s="2"/>
      <c r="G183" s="2"/>
      <c r="H183" s="2"/>
      <c r="I183" s="2"/>
    </row>
    <row r="184" spans="1:9" ht="28.5" x14ac:dyDescent="0.25">
      <c r="A184" s="3" t="s">
        <v>238</v>
      </c>
      <c r="B184" s="2">
        <v>1.4200000000000001E-2</v>
      </c>
      <c r="C184" s="2" t="s">
        <v>11</v>
      </c>
      <c r="D184" s="2">
        <v>2.92E-2</v>
      </c>
      <c r="E184" s="2" t="s">
        <v>11</v>
      </c>
      <c r="F184" s="2">
        <v>2.5600000000000001E-2</v>
      </c>
      <c r="G184" s="2" t="s">
        <v>11</v>
      </c>
      <c r="H184" s="2">
        <v>1.0699999999999999E-2</v>
      </c>
      <c r="I184" s="2" t="s">
        <v>11</v>
      </c>
    </row>
    <row r="185" spans="1:9" ht="28.5" x14ac:dyDescent="0.25">
      <c r="A185" s="3" t="s">
        <v>239</v>
      </c>
      <c r="B185" s="2">
        <v>0.47710000000000002</v>
      </c>
      <c r="C185" s="2" t="s">
        <v>11</v>
      </c>
      <c r="D185" s="2">
        <v>0.4874</v>
      </c>
      <c r="E185" s="2" t="s">
        <v>11</v>
      </c>
      <c r="F185" s="2">
        <v>0.50409999999999999</v>
      </c>
      <c r="G185" s="2" t="s">
        <v>11</v>
      </c>
      <c r="H185" s="2">
        <v>0.36309999999999998</v>
      </c>
      <c r="I185" s="2" t="s">
        <v>11</v>
      </c>
    </row>
    <row r="186" spans="1:9" x14ac:dyDescent="0.25">
      <c r="A186" s="3" t="s">
        <v>240</v>
      </c>
      <c r="B186" s="2">
        <v>0.10059999999999999</v>
      </c>
      <c r="C186" s="2" t="s">
        <v>11</v>
      </c>
      <c r="D186" s="2">
        <v>0.1113</v>
      </c>
      <c r="E186" s="2" t="s">
        <v>11</v>
      </c>
      <c r="F186" s="2">
        <v>3.4700000000000002E-2</v>
      </c>
      <c r="G186" s="2" t="s">
        <v>11</v>
      </c>
      <c r="H186" s="2">
        <v>7.7399999999999997E-2</v>
      </c>
      <c r="I186" s="2" t="s">
        <v>11</v>
      </c>
    </row>
    <row r="187" spans="1:9" x14ac:dyDescent="0.25">
      <c r="A187" s="3" t="s">
        <v>241</v>
      </c>
      <c r="B187" s="2">
        <v>0.40810000000000002</v>
      </c>
      <c r="C187" s="2" t="s">
        <v>11</v>
      </c>
      <c r="D187" s="2">
        <v>0.37219999999999998</v>
      </c>
      <c r="E187" s="2" t="s">
        <v>11</v>
      </c>
      <c r="F187" s="2">
        <v>0.43559999999999999</v>
      </c>
      <c r="G187" s="2" t="s">
        <v>11</v>
      </c>
      <c r="H187" s="2">
        <v>0.54879999999999995</v>
      </c>
      <c r="I187" s="2" t="s">
        <v>11</v>
      </c>
    </row>
    <row r="189" spans="1:9" ht="18.75" x14ac:dyDescent="0.25">
      <c r="A189" s="1" t="s">
        <v>112</v>
      </c>
    </row>
    <row r="191" spans="1:9" x14ac:dyDescent="0.25">
      <c r="A191" s="2"/>
      <c r="B191" s="3" t="s">
        <v>42</v>
      </c>
      <c r="C191" s="3" t="s">
        <v>43</v>
      </c>
      <c r="D191" s="3" t="s">
        <v>44</v>
      </c>
      <c r="E191" s="3" t="s">
        <v>45</v>
      </c>
    </row>
    <row r="192" spans="1:9" x14ac:dyDescent="0.25">
      <c r="A192" s="3" t="s">
        <v>113</v>
      </c>
      <c r="B192" s="2">
        <v>0.56289999999999996</v>
      </c>
      <c r="C192" s="2">
        <v>0.24329999999999999</v>
      </c>
      <c r="D192" s="2">
        <v>0.14410000000000001</v>
      </c>
      <c r="E192" s="2">
        <v>4.9700000000000001E-2</v>
      </c>
    </row>
    <row r="193" spans="1:9" x14ac:dyDescent="0.25">
      <c r="A193" s="3" t="s">
        <v>106</v>
      </c>
      <c r="B193" s="2"/>
      <c r="C193" s="2"/>
      <c r="D193" s="2"/>
      <c r="E193" s="2"/>
    </row>
    <row r="194" spans="1:9" x14ac:dyDescent="0.25">
      <c r="A194" s="3" t="s">
        <v>237</v>
      </c>
      <c r="B194" s="2"/>
      <c r="C194" s="2"/>
      <c r="D194" s="2"/>
      <c r="E194" s="2"/>
    </row>
    <row r="195" spans="1:9" ht="28.5" x14ac:dyDescent="0.25">
      <c r="A195" s="3" t="s">
        <v>238</v>
      </c>
      <c r="B195" s="2">
        <v>0.41370000000000001</v>
      </c>
      <c r="C195" s="2">
        <v>0.36749999999999999</v>
      </c>
      <c r="D195" s="2">
        <v>0.1913</v>
      </c>
      <c r="E195" s="2">
        <v>2.75E-2</v>
      </c>
    </row>
    <row r="196" spans="1:9" ht="28.5" x14ac:dyDescent="0.25">
      <c r="A196" s="3" t="s">
        <v>239</v>
      </c>
      <c r="B196" s="2">
        <v>0.56200000000000006</v>
      </c>
      <c r="C196" s="2">
        <v>0.24809999999999999</v>
      </c>
      <c r="D196" s="2">
        <v>0.15210000000000001</v>
      </c>
      <c r="E196" s="2">
        <v>3.78E-2</v>
      </c>
    </row>
    <row r="197" spans="1:9" x14ac:dyDescent="0.25">
      <c r="A197" s="3" t="s">
        <v>240</v>
      </c>
      <c r="B197" s="2">
        <v>0.6119</v>
      </c>
      <c r="C197" s="2">
        <v>0.29249999999999998</v>
      </c>
      <c r="D197" s="2">
        <v>5.3999999999999999E-2</v>
      </c>
      <c r="E197" s="2">
        <v>4.1599999999999998E-2</v>
      </c>
    </row>
    <row r="198" spans="1:9" x14ac:dyDescent="0.25">
      <c r="A198" s="3" t="s">
        <v>241</v>
      </c>
      <c r="B198" s="2">
        <v>0.55979999999999996</v>
      </c>
      <c r="C198" s="2">
        <v>0.22070000000000001</v>
      </c>
      <c r="D198" s="2">
        <v>0.153</v>
      </c>
      <c r="E198" s="2">
        <v>6.6500000000000004E-2</v>
      </c>
    </row>
    <row r="200" spans="1:9" ht="18.75" x14ac:dyDescent="0.25">
      <c r="A200" s="1" t="s">
        <v>114</v>
      </c>
    </row>
    <row r="202" spans="1:9" x14ac:dyDescent="0.25">
      <c r="A202" s="2"/>
      <c r="B202" s="24" t="s">
        <v>109</v>
      </c>
      <c r="C202" s="25"/>
      <c r="D202" s="25"/>
      <c r="E202" s="25"/>
      <c r="F202" s="25"/>
      <c r="G202" s="25"/>
      <c r="H202" s="25"/>
      <c r="I202" s="26"/>
    </row>
    <row r="203" spans="1:9" x14ac:dyDescent="0.25">
      <c r="A203" s="3" t="s">
        <v>237</v>
      </c>
      <c r="B203" s="3">
        <v>1</v>
      </c>
      <c r="C203" s="3" t="s">
        <v>104</v>
      </c>
      <c r="D203" s="3">
        <v>2</v>
      </c>
      <c r="E203" s="3" t="s">
        <v>104</v>
      </c>
      <c r="F203" s="3">
        <v>3</v>
      </c>
      <c r="G203" s="3" t="s">
        <v>104</v>
      </c>
      <c r="H203" s="3">
        <v>4</v>
      </c>
      <c r="I203" s="3" t="s">
        <v>104</v>
      </c>
    </row>
    <row r="204" spans="1:9" ht="28.5" x14ac:dyDescent="0.25">
      <c r="A204" s="3" t="s">
        <v>238</v>
      </c>
      <c r="B204" s="2">
        <v>0.41370000000000001</v>
      </c>
      <c r="C204" s="2">
        <v>0.1028</v>
      </c>
      <c r="D204" s="2">
        <v>0.36749999999999999</v>
      </c>
      <c r="E204" s="2">
        <v>8.4000000000000005E-2</v>
      </c>
      <c r="F204" s="2">
        <v>0.1913</v>
      </c>
      <c r="G204" s="2">
        <v>0.1134</v>
      </c>
      <c r="H204" s="2">
        <v>2.75E-2</v>
      </c>
      <c r="I204" s="2">
        <v>1.9E-2</v>
      </c>
    </row>
    <row r="205" spans="1:9" ht="28.5" x14ac:dyDescent="0.25">
      <c r="A205" s="3" t="s">
        <v>239</v>
      </c>
      <c r="B205" s="2">
        <v>0.56200000000000006</v>
      </c>
      <c r="C205" s="2">
        <v>3.0499999999999999E-2</v>
      </c>
      <c r="D205" s="2">
        <v>0.24809999999999999</v>
      </c>
      <c r="E205" s="2">
        <v>2.5999999999999999E-2</v>
      </c>
      <c r="F205" s="2">
        <v>0.15210000000000001</v>
      </c>
      <c r="G205" s="2">
        <v>2.6700000000000002E-2</v>
      </c>
      <c r="H205" s="2">
        <v>3.78E-2</v>
      </c>
      <c r="I205" s="2">
        <v>8.8000000000000005E-3</v>
      </c>
    </row>
    <row r="206" spans="1:9" x14ac:dyDescent="0.25">
      <c r="A206" s="3" t="s">
        <v>240</v>
      </c>
      <c r="B206" s="2">
        <v>0.6119</v>
      </c>
      <c r="C206" s="2">
        <v>5.2999999999999999E-2</v>
      </c>
      <c r="D206" s="2">
        <v>0.29249999999999998</v>
      </c>
      <c r="E206" s="2">
        <v>5.0900000000000001E-2</v>
      </c>
      <c r="F206" s="2">
        <v>5.3999999999999999E-2</v>
      </c>
      <c r="G206" s="2">
        <v>2.6499999999999999E-2</v>
      </c>
      <c r="H206" s="2">
        <v>4.1599999999999998E-2</v>
      </c>
      <c r="I206" s="2">
        <v>1.5599999999999999E-2</v>
      </c>
    </row>
    <row r="207" spans="1:9" x14ac:dyDescent="0.25">
      <c r="A207" s="3" t="s">
        <v>241</v>
      </c>
      <c r="B207" s="2">
        <v>0.55979999999999996</v>
      </c>
      <c r="C207" s="2">
        <v>3.4299999999999997E-2</v>
      </c>
      <c r="D207" s="2">
        <v>0.22070000000000001</v>
      </c>
      <c r="E207" s="2">
        <v>2.7400000000000001E-2</v>
      </c>
      <c r="F207" s="2">
        <v>0.153</v>
      </c>
      <c r="G207" s="2">
        <v>2.7900000000000001E-2</v>
      </c>
      <c r="H207" s="2">
        <v>6.6500000000000004E-2</v>
      </c>
      <c r="I207" s="2">
        <v>1.8499999999999999E-2</v>
      </c>
    </row>
    <row r="208" spans="1:9" x14ac:dyDescent="0.25">
      <c r="A208" s="27"/>
      <c r="B208" s="28"/>
      <c r="C208" s="28"/>
      <c r="D208" s="28"/>
      <c r="E208" s="28"/>
      <c r="F208" s="28"/>
      <c r="G208" s="28"/>
      <c r="H208" s="28"/>
      <c r="I208" s="29"/>
    </row>
    <row r="209" spans="1:9" x14ac:dyDescent="0.25">
      <c r="A209" s="2"/>
      <c r="B209" s="24" t="s">
        <v>115</v>
      </c>
      <c r="C209" s="25"/>
      <c r="D209" s="25"/>
      <c r="E209" s="25"/>
      <c r="F209" s="25"/>
      <c r="G209" s="25"/>
      <c r="H209" s="25"/>
      <c r="I209" s="26"/>
    </row>
    <row r="210" spans="1:9" x14ac:dyDescent="0.25">
      <c r="A210" s="3" t="s">
        <v>109</v>
      </c>
      <c r="B210" s="3" t="s">
        <v>87</v>
      </c>
      <c r="C210" s="3" t="s">
        <v>104</v>
      </c>
      <c r="D210" s="3" t="s">
        <v>89</v>
      </c>
      <c r="E210" s="3" t="s">
        <v>104</v>
      </c>
      <c r="F210" s="3" t="s">
        <v>90</v>
      </c>
      <c r="G210" s="3" t="s">
        <v>104</v>
      </c>
      <c r="H210" s="3" t="s">
        <v>91</v>
      </c>
      <c r="I210" s="3" t="s">
        <v>104</v>
      </c>
    </row>
    <row r="211" spans="1:9" x14ac:dyDescent="0.25">
      <c r="A211" s="3">
        <v>1</v>
      </c>
      <c r="B211" s="2">
        <v>0.88919999999999999</v>
      </c>
      <c r="C211" s="2" t="s">
        <v>11</v>
      </c>
      <c r="D211" s="2">
        <v>4.9700000000000001E-2</v>
      </c>
      <c r="E211" s="2" t="s">
        <v>11</v>
      </c>
      <c r="F211" s="2">
        <v>5.6800000000000003E-2</v>
      </c>
      <c r="G211" s="2" t="s">
        <v>11</v>
      </c>
      <c r="H211" s="2">
        <v>4.3E-3</v>
      </c>
      <c r="I211" s="2" t="s">
        <v>11</v>
      </c>
    </row>
    <row r="212" spans="1:9" x14ac:dyDescent="0.25">
      <c r="A212" s="3">
        <v>2</v>
      </c>
      <c r="B212" s="2">
        <v>0.1149</v>
      </c>
      <c r="C212" s="2" t="s">
        <v>11</v>
      </c>
      <c r="D212" s="2">
        <v>0.82389999999999997</v>
      </c>
      <c r="E212" s="2" t="s">
        <v>11</v>
      </c>
      <c r="F212" s="2">
        <v>5.0099999999999999E-2</v>
      </c>
      <c r="G212" s="2" t="s">
        <v>11</v>
      </c>
      <c r="H212" s="2">
        <v>1.11E-2</v>
      </c>
      <c r="I212" s="2" t="s">
        <v>11</v>
      </c>
    </row>
    <row r="213" spans="1:9" x14ac:dyDescent="0.25">
      <c r="A213" s="3">
        <v>3</v>
      </c>
      <c r="B213" s="2">
        <v>0.222</v>
      </c>
      <c r="C213" s="2" t="s">
        <v>11</v>
      </c>
      <c r="D213" s="2">
        <v>8.4599999999999995E-2</v>
      </c>
      <c r="E213" s="2" t="s">
        <v>11</v>
      </c>
      <c r="F213" s="2">
        <v>0.69120000000000004</v>
      </c>
      <c r="G213" s="2" t="s">
        <v>11</v>
      </c>
      <c r="H213" s="2">
        <v>2.2000000000000001E-3</v>
      </c>
      <c r="I213" s="2" t="s">
        <v>11</v>
      </c>
    </row>
    <row r="214" spans="1:9" x14ac:dyDescent="0.25">
      <c r="A214" s="3">
        <v>4</v>
      </c>
      <c r="B214" s="2">
        <v>4.9000000000000002E-2</v>
      </c>
      <c r="C214" s="2" t="s">
        <v>11</v>
      </c>
      <c r="D214" s="2">
        <v>5.4199999999999998E-2</v>
      </c>
      <c r="E214" s="2" t="s">
        <v>11</v>
      </c>
      <c r="F214" s="2">
        <v>6.4000000000000003E-3</v>
      </c>
      <c r="G214" s="2" t="s">
        <v>11</v>
      </c>
      <c r="H214" s="2">
        <v>0.89049999999999996</v>
      </c>
      <c r="I214" s="2" t="s">
        <v>11</v>
      </c>
    </row>
    <row r="215" spans="1:9" x14ac:dyDescent="0.25">
      <c r="A215" s="3"/>
      <c r="B215" s="2"/>
      <c r="C215" s="2"/>
      <c r="D215" s="2"/>
      <c r="E215" s="2"/>
      <c r="F215" s="2"/>
      <c r="G215" s="2"/>
      <c r="H215" s="2"/>
      <c r="I215" s="2"/>
    </row>
    <row r="216" spans="1:9" x14ac:dyDescent="0.25">
      <c r="A216" s="3"/>
      <c r="B216" s="2"/>
      <c r="C216" s="2"/>
      <c r="D216" s="2"/>
      <c r="E216" s="2"/>
      <c r="F216" s="2"/>
      <c r="G216" s="2"/>
      <c r="H216" s="2"/>
      <c r="I216" s="2"/>
    </row>
    <row r="217" spans="1:9" x14ac:dyDescent="0.25">
      <c r="A217" s="3"/>
      <c r="B217" s="2"/>
      <c r="C217" s="2"/>
      <c r="D217" s="2"/>
      <c r="E217" s="2"/>
      <c r="F217" s="2"/>
      <c r="G217" s="2"/>
      <c r="H217" s="2"/>
      <c r="I217" s="2"/>
    </row>
    <row r="218" spans="1:9" x14ac:dyDescent="0.25">
      <c r="A218" s="27"/>
      <c r="B218" s="28"/>
      <c r="C218" s="28"/>
      <c r="D218" s="28"/>
      <c r="E218" s="28"/>
      <c r="F218" s="28"/>
      <c r="G218" s="28"/>
      <c r="H218" s="28"/>
      <c r="I218" s="29"/>
    </row>
    <row r="219" spans="1:9" x14ac:dyDescent="0.25">
      <c r="A219" s="2"/>
      <c r="B219" s="24"/>
      <c r="C219" s="25"/>
      <c r="D219" s="25"/>
      <c r="E219" s="25"/>
      <c r="F219" s="25"/>
      <c r="G219" s="25"/>
      <c r="H219" s="25"/>
      <c r="I219" s="26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2"/>
      <c r="C221" s="2"/>
      <c r="D221" s="2"/>
      <c r="E221" s="2"/>
      <c r="F221" s="2"/>
      <c r="G221" s="2"/>
      <c r="H221" s="2"/>
      <c r="I221" s="2"/>
    </row>
    <row r="222" spans="1:9" x14ac:dyDescent="0.25">
      <c r="A222" s="3"/>
      <c r="B222" s="2"/>
      <c r="C222" s="2"/>
      <c r="D222" s="2"/>
      <c r="E222" s="2"/>
      <c r="F222" s="2"/>
      <c r="G222" s="2"/>
      <c r="H222" s="2"/>
      <c r="I222" s="2"/>
    </row>
    <row r="223" spans="1:9" x14ac:dyDescent="0.25">
      <c r="A223" s="3"/>
      <c r="B223" s="2"/>
      <c r="C223" s="2"/>
      <c r="D223" s="2"/>
      <c r="E223" s="2"/>
      <c r="F223" s="2"/>
      <c r="G223" s="2"/>
      <c r="H223" s="2"/>
      <c r="I223" s="2"/>
    </row>
    <row r="224" spans="1:9" x14ac:dyDescent="0.25">
      <c r="A224" s="3"/>
      <c r="B224" s="2"/>
      <c r="C224" s="2"/>
      <c r="D224" s="2"/>
      <c r="E224" s="2"/>
      <c r="F224" s="2"/>
      <c r="G224" s="2"/>
      <c r="H224" s="2"/>
      <c r="I224" s="2"/>
    </row>
  </sheetData>
  <mergeCells count="7">
    <mergeCell ref="A3:F3"/>
    <mergeCell ref="B69:F69"/>
    <mergeCell ref="A218:I218"/>
    <mergeCell ref="B219:I219"/>
    <mergeCell ref="B202:I202"/>
    <mergeCell ref="A208:I208"/>
    <mergeCell ref="B209:I209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P204"/>
  <sheetViews>
    <sheetView workbookViewId="0"/>
  </sheetViews>
  <sheetFormatPr defaultRowHeight="15" x14ac:dyDescent="0.25"/>
  <cols>
    <col min="1" max="3" width="32.5703125" customWidth="1"/>
  </cols>
  <sheetData>
    <row r="1" spans="1:6" ht="37.5" x14ac:dyDescent="0.25">
      <c r="A1" s="1" t="s">
        <v>244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13356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10.5985</v>
      </c>
      <c r="C7" s="2"/>
      <c r="D7" s="2"/>
      <c r="E7" s="2"/>
      <c r="F7" s="2"/>
    </row>
    <row r="8" spans="1:6" x14ac:dyDescent="0.25">
      <c r="A8" s="3" t="s">
        <v>4</v>
      </c>
      <c r="B8" s="2">
        <v>10.5985</v>
      </c>
      <c r="C8" s="2"/>
      <c r="D8" s="2"/>
      <c r="E8" s="2"/>
      <c r="F8" s="2"/>
    </row>
    <row r="9" spans="1:6" x14ac:dyDescent="0.25">
      <c r="A9" s="3" t="s">
        <v>5</v>
      </c>
      <c r="B9" s="2">
        <v>405253</v>
      </c>
      <c r="C9" s="2"/>
      <c r="D9" s="2"/>
      <c r="E9" s="2"/>
      <c r="F9" s="2"/>
    </row>
    <row r="10" spans="1:6" x14ac:dyDescent="0.25">
      <c r="A10" s="3" t="s">
        <v>6</v>
      </c>
      <c r="B10" s="2">
        <v>405253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-14587.334000000001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-14587.334000000001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29231.666300000001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29186.668000000001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29192.668000000001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29237.666300000001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29212.598900000001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0.43530000000000002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4.1000000000000003E-3</v>
      </c>
      <c r="C38" s="2"/>
      <c r="D38" s="2"/>
      <c r="E38" s="2"/>
      <c r="F38" s="2"/>
    </row>
    <row r="39" spans="1:6" x14ac:dyDescent="0.25">
      <c r="A39" s="3" t="s">
        <v>33</v>
      </c>
      <c r="B39" s="2">
        <v>2.2000000000000001E-3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-29137.107800000002</v>
      </c>
      <c r="C40" s="2"/>
      <c r="D40" s="2"/>
      <c r="E40" s="2"/>
      <c r="F40" s="2"/>
    </row>
    <row r="41" spans="1:6" x14ac:dyDescent="0.25">
      <c r="A41" s="3" t="s">
        <v>35</v>
      </c>
      <c r="B41" s="2">
        <v>14549.773800000001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58274.215600000003</v>
      </c>
      <c r="C42" s="2"/>
      <c r="D42" s="2"/>
      <c r="E42" s="2"/>
      <c r="F42" s="2"/>
    </row>
    <row r="43" spans="1:6" x14ac:dyDescent="0.25">
      <c r="A43" s="3" t="s">
        <v>37</v>
      </c>
      <c r="B43" s="2">
        <v>58406.212299999999</v>
      </c>
      <c r="C43" s="2"/>
      <c r="D43" s="2"/>
      <c r="E43" s="2"/>
      <c r="F43" s="2"/>
    </row>
    <row r="44" spans="1:6" x14ac:dyDescent="0.25">
      <c r="A44" s="3" t="s">
        <v>38</v>
      </c>
      <c r="B44" s="2">
        <v>58331.214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7541.9602000000004</v>
      </c>
      <c r="C48" s="2">
        <v>0</v>
      </c>
      <c r="D48" s="2">
        <v>0</v>
      </c>
      <c r="E48" s="2">
        <v>0</v>
      </c>
      <c r="F48" s="2">
        <v>7541.9602000000004</v>
      </c>
    </row>
    <row r="49" spans="1:6" x14ac:dyDescent="0.25">
      <c r="A49" s="3" t="s">
        <v>43</v>
      </c>
      <c r="B49" s="2">
        <v>3225.4146000000001</v>
      </c>
      <c r="C49" s="2">
        <v>0</v>
      </c>
      <c r="D49" s="2">
        <v>0</v>
      </c>
      <c r="E49" s="2">
        <v>0</v>
      </c>
      <c r="F49" s="2">
        <v>3225.4146000000001</v>
      </c>
    </row>
    <row r="50" spans="1:6" x14ac:dyDescent="0.25">
      <c r="A50" s="3" t="s">
        <v>44</v>
      </c>
      <c r="B50" s="2">
        <v>1928.9573</v>
      </c>
      <c r="C50" s="2">
        <v>0</v>
      </c>
      <c r="D50" s="2">
        <v>0</v>
      </c>
      <c r="E50" s="2">
        <v>0</v>
      </c>
      <c r="F50" s="2">
        <v>1928.9573</v>
      </c>
    </row>
    <row r="51" spans="1:6" x14ac:dyDescent="0.25">
      <c r="A51" s="3" t="s">
        <v>45</v>
      </c>
      <c r="B51" s="2">
        <v>659.66790000000003</v>
      </c>
      <c r="C51" s="2">
        <v>0</v>
      </c>
      <c r="D51" s="2">
        <v>0</v>
      </c>
      <c r="E51" s="2">
        <v>0</v>
      </c>
      <c r="F51" s="2">
        <v>659.66790000000003</v>
      </c>
    </row>
    <row r="52" spans="1:6" x14ac:dyDescent="0.25">
      <c r="A52" s="3" t="s">
        <v>46</v>
      </c>
      <c r="B52" s="2">
        <v>13356</v>
      </c>
      <c r="C52" s="2">
        <v>0</v>
      </c>
      <c r="D52" s="2">
        <v>0</v>
      </c>
      <c r="E52" s="2">
        <v>0</v>
      </c>
      <c r="F52" s="2">
        <v>13356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4261.8787000000002</v>
      </c>
      <c r="C56" s="2">
        <v>1824.6211000000001</v>
      </c>
      <c r="D56" s="2">
        <v>1083.4478999999999</v>
      </c>
      <c r="E56" s="2">
        <v>372.01240000000001</v>
      </c>
      <c r="F56" s="2">
        <v>7541.9602000000004</v>
      </c>
    </row>
    <row r="57" spans="1:6" x14ac:dyDescent="0.25">
      <c r="A57" s="3" t="s">
        <v>43</v>
      </c>
      <c r="B57" s="2">
        <v>1824.6211000000001</v>
      </c>
      <c r="C57" s="2">
        <v>782.45330000000001</v>
      </c>
      <c r="D57" s="2">
        <v>459.5659</v>
      </c>
      <c r="E57" s="2">
        <v>158.77430000000001</v>
      </c>
      <c r="F57" s="2">
        <v>3225.4146000000001</v>
      </c>
    </row>
    <row r="58" spans="1:6" x14ac:dyDescent="0.25">
      <c r="A58" s="3" t="s">
        <v>44</v>
      </c>
      <c r="B58" s="2">
        <v>1083.4478999999999</v>
      </c>
      <c r="C58" s="2">
        <v>459.5659</v>
      </c>
      <c r="D58" s="2">
        <v>289.72430000000003</v>
      </c>
      <c r="E58" s="2">
        <v>96.219200000000001</v>
      </c>
      <c r="F58" s="2">
        <v>1928.9573</v>
      </c>
    </row>
    <row r="59" spans="1:6" x14ac:dyDescent="0.25">
      <c r="A59" s="3" t="s">
        <v>45</v>
      </c>
      <c r="B59" s="2">
        <v>372.01240000000001</v>
      </c>
      <c r="C59" s="2">
        <v>158.77430000000001</v>
      </c>
      <c r="D59" s="2">
        <v>96.219200000000001</v>
      </c>
      <c r="E59" s="2">
        <v>32.662100000000002</v>
      </c>
      <c r="F59" s="2">
        <v>659.66790000000003</v>
      </c>
    </row>
    <row r="60" spans="1:6" x14ac:dyDescent="0.25">
      <c r="A60" s="3" t="s">
        <v>46</v>
      </c>
      <c r="B60" s="2">
        <v>7541.9602000000004</v>
      </c>
      <c r="C60" s="2">
        <v>3225.4146000000001</v>
      </c>
      <c r="D60" s="2">
        <v>1928.9573</v>
      </c>
      <c r="E60" s="2">
        <v>659.66790000000003</v>
      </c>
      <c r="F60" s="2">
        <v>13356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0.43530000000000002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4.1000000000000003E-3</v>
      </c>
      <c r="C65" s="2"/>
      <c r="D65" s="2"/>
      <c r="E65" s="2"/>
      <c r="F65" s="2"/>
    </row>
    <row r="66" spans="1:6" x14ac:dyDescent="0.25">
      <c r="A66" s="3" t="s">
        <v>33</v>
      </c>
      <c r="B66" s="2">
        <v>2.2000000000000001E-3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236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13356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245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1.3046</v>
      </c>
      <c r="C148" s="2">
        <v>0.1071</v>
      </c>
      <c r="D148" s="2">
        <v>12.1793</v>
      </c>
      <c r="E148" s="2">
        <v>0.50470000000000004</v>
      </c>
      <c r="F148" s="2">
        <v>0.1244</v>
      </c>
      <c r="G148" s="2">
        <v>4.0557999999999996</v>
      </c>
      <c r="H148" s="2">
        <v>-0.56369999999999998</v>
      </c>
      <c r="I148" s="2">
        <v>0.2099</v>
      </c>
      <c r="J148" s="2">
        <v>-2.6848000000000001</v>
      </c>
      <c r="K148" s="2">
        <v>-1.2456</v>
      </c>
      <c r="L148" s="2">
        <v>0.17380000000000001</v>
      </c>
      <c r="M148" s="2">
        <v>-7.1657000000000002</v>
      </c>
      <c r="N148" s="2">
        <v>168.8783</v>
      </c>
      <c r="O148" s="4">
        <v>2.1999999999999999E-36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245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-0.16250000000000001</v>
      </c>
      <c r="C152" s="2">
        <v>0.1071</v>
      </c>
      <c r="D152" s="2">
        <v>-1.5172000000000001</v>
      </c>
      <c r="E152" s="2">
        <v>-0.22500000000000001</v>
      </c>
      <c r="F152" s="2">
        <v>0.1232</v>
      </c>
      <c r="G152" s="2">
        <v>-1.8257000000000001</v>
      </c>
      <c r="H152" s="2">
        <v>0.41220000000000001</v>
      </c>
      <c r="I152" s="2">
        <v>0.20930000000000001</v>
      </c>
      <c r="J152" s="2">
        <v>1.9694</v>
      </c>
      <c r="K152" s="2">
        <v>-2.47E-2</v>
      </c>
      <c r="L152" s="2">
        <v>0.1731</v>
      </c>
      <c r="M152" s="2">
        <v>-0.1424</v>
      </c>
      <c r="N152" s="2">
        <v>5.0716999999999999</v>
      </c>
      <c r="O152" s="2">
        <v>0.17</v>
      </c>
      <c r="P152" s="2"/>
    </row>
    <row r="153" spans="1:16" x14ac:dyDescent="0.25">
      <c r="A153" s="3">
        <v>100</v>
      </c>
      <c r="B153" s="2">
        <v>0.16250000000000001</v>
      </c>
      <c r="C153" s="2">
        <v>0.1071</v>
      </c>
      <c r="D153" s="2">
        <v>1.5172000000000001</v>
      </c>
      <c r="E153" s="2">
        <v>0.22500000000000001</v>
      </c>
      <c r="F153" s="2">
        <v>0.1232</v>
      </c>
      <c r="G153" s="2">
        <v>1.8257000000000001</v>
      </c>
      <c r="H153" s="2">
        <v>-0.41220000000000001</v>
      </c>
      <c r="I153" s="2">
        <v>0.20930000000000001</v>
      </c>
      <c r="J153" s="2">
        <v>-1.9694</v>
      </c>
      <c r="K153" s="2">
        <v>2.47E-2</v>
      </c>
      <c r="L153" s="2">
        <v>0.1731</v>
      </c>
      <c r="M153" s="2">
        <v>0.1424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34.746200000000002</v>
      </c>
      <c r="E160" s="2">
        <v>1</v>
      </c>
      <c r="F160" s="4">
        <v>3.8000000000000001E-9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44.573999999999998</v>
      </c>
      <c r="E161" s="2">
        <v>1</v>
      </c>
      <c r="F161" s="4">
        <v>2.4000000000000001E-11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128.98830000000001</v>
      </c>
      <c r="E162" s="2">
        <v>1</v>
      </c>
      <c r="F162" s="4">
        <v>6.8000000000000006E-30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13.246499999999999</v>
      </c>
      <c r="E163" s="2">
        <v>1</v>
      </c>
      <c r="F163" s="2">
        <v>2.7E-4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52.274900000000002</v>
      </c>
      <c r="E164" s="2">
        <v>1</v>
      </c>
      <c r="F164" s="4">
        <v>4.7999999999999997E-13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4.1119000000000003</v>
      </c>
      <c r="E165" s="2">
        <v>1</v>
      </c>
      <c r="F165" s="2">
        <v>4.2999999999999997E-2</v>
      </c>
    </row>
    <row r="166" spans="1:9" x14ac:dyDescent="0.25">
      <c r="A166" s="3" t="s">
        <v>245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0.21360000000000001</v>
      </c>
      <c r="E167" s="2">
        <v>1</v>
      </c>
      <c r="F167" s="2">
        <v>0.64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4.2521000000000004</v>
      </c>
      <c r="E168" s="2">
        <v>1</v>
      </c>
      <c r="F168" s="2">
        <v>3.9E-2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0.37719999999999998</v>
      </c>
      <c r="E169" s="2">
        <v>1</v>
      </c>
      <c r="F169" s="2">
        <v>0.54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4.7507000000000001</v>
      </c>
      <c r="E170" s="2">
        <v>1</v>
      </c>
      <c r="F170" s="2">
        <v>2.9000000000000001E-2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0.69869999999999999</v>
      </c>
      <c r="E171" s="2">
        <v>1</v>
      </c>
      <c r="F171" s="2">
        <v>0.4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1.6960999999999999</v>
      </c>
      <c r="E172" s="2">
        <v>1</v>
      </c>
      <c r="F172" s="2">
        <v>0.19</v>
      </c>
    </row>
    <row r="174" spans="1:9" ht="18.75" x14ac:dyDescent="0.25">
      <c r="A174" s="1" t="s">
        <v>110</v>
      </c>
    </row>
    <row r="176" spans="1:9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0.56469999999999998</v>
      </c>
      <c r="C177" s="2">
        <v>2.0500000000000001E-2</v>
      </c>
      <c r="D177" s="2">
        <v>0.24149999999999999</v>
      </c>
      <c r="E177" s="2">
        <v>1.7000000000000001E-2</v>
      </c>
      <c r="F177" s="2">
        <v>0.1444</v>
      </c>
      <c r="G177" s="2">
        <v>1.7299999999999999E-2</v>
      </c>
      <c r="H177" s="2">
        <v>4.9399999999999999E-2</v>
      </c>
      <c r="I177" s="2">
        <v>8.8000000000000005E-3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245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0.90129999999999999</v>
      </c>
      <c r="C180" s="2" t="s">
        <v>11</v>
      </c>
      <c r="D180" s="2">
        <v>0.88959999999999995</v>
      </c>
      <c r="E180" s="2" t="s">
        <v>11</v>
      </c>
      <c r="F180" s="2">
        <v>0.96650000000000003</v>
      </c>
      <c r="G180" s="2" t="s">
        <v>11</v>
      </c>
      <c r="H180" s="2">
        <v>0.92320000000000002</v>
      </c>
      <c r="I180" s="2" t="s">
        <v>11</v>
      </c>
    </row>
    <row r="181" spans="1:9" x14ac:dyDescent="0.25">
      <c r="A181" s="3">
        <v>100</v>
      </c>
      <c r="B181" s="2">
        <v>9.8699999999999996E-2</v>
      </c>
      <c r="C181" s="2" t="s">
        <v>11</v>
      </c>
      <c r="D181" s="2">
        <v>0.1104</v>
      </c>
      <c r="E181" s="2" t="s">
        <v>11</v>
      </c>
      <c r="F181" s="2">
        <v>3.3500000000000002E-2</v>
      </c>
      <c r="G181" s="2" t="s">
        <v>11</v>
      </c>
      <c r="H181" s="2">
        <v>7.6799999999999993E-2</v>
      </c>
      <c r="I181" s="2" t="s">
        <v>11</v>
      </c>
    </row>
    <row r="183" spans="1:9" ht="18.75" x14ac:dyDescent="0.25">
      <c r="A183" s="1" t="s">
        <v>112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0.56469999999999998</v>
      </c>
      <c r="C186" s="2">
        <v>0.24149999999999999</v>
      </c>
      <c r="D186" s="2">
        <v>0.1444</v>
      </c>
      <c r="E186" s="2">
        <v>4.9399999999999999E-2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245</v>
      </c>
      <c r="B188" s="2"/>
      <c r="C188" s="2"/>
      <c r="D188" s="2"/>
      <c r="E188" s="2"/>
    </row>
    <row r="189" spans="1:9" x14ac:dyDescent="0.25">
      <c r="A189" s="3">
        <v>0</v>
      </c>
      <c r="B189" s="2">
        <v>0.55989999999999995</v>
      </c>
      <c r="C189" s="2">
        <v>0.2364</v>
      </c>
      <c r="D189" s="2">
        <v>0.15359999999999999</v>
      </c>
      <c r="E189" s="2">
        <v>5.0200000000000002E-2</v>
      </c>
    </row>
    <row r="190" spans="1:9" x14ac:dyDescent="0.25">
      <c r="A190" s="3">
        <v>100</v>
      </c>
      <c r="B190" s="2">
        <v>0.61229999999999996</v>
      </c>
      <c r="C190" s="2">
        <v>0.29289999999999999</v>
      </c>
      <c r="D190" s="2">
        <v>5.3199999999999997E-2</v>
      </c>
      <c r="E190" s="2">
        <v>4.1599999999999998E-2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245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>
        <v>0</v>
      </c>
      <c r="B196" s="2">
        <v>0.55989999999999995</v>
      </c>
      <c r="C196" s="2">
        <v>2.1899999999999999E-2</v>
      </c>
      <c r="D196" s="2">
        <v>0.2364</v>
      </c>
      <c r="E196" s="2">
        <v>1.7899999999999999E-2</v>
      </c>
      <c r="F196" s="2">
        <v>0.15359999999999999</v>
      </c>
      <c r="G196" s="2">
        <v>1.8800000000000001E-2</v>
      </c>
      <c r="H196" s="2">
        <v>5.0200000000000002E-2</v>
      </c>
      <c r="I196" s="2">
        <v>9.4999999999999998E-3</v>
      </c>
    </row>
    <row r="197" spans="1:9" x14ac:dyDescent="0.25">
      <c r="A197" s="3">
        <v>100</v>
      </c>
      <c r="B197" s="2">
        <v>0.61229999999999996</v>
      </c>
      <c r="C197" s="2">
        <v>5.3600000000000002E-2</v>
      </c>
      <c r="D197" s="2">
        <v>0.29289999999999999</v>
      </c>
      <c r="E197" s="2">
        <v>5.0999999999999997E-2</v>
      </c>
      <c r="F197" s="2">
        <v>5.3199999999999997E-2</v>
      </c>
      <c r="G197" s="2">
        <v>2.6800000000000001E-2</v>
      </c>
      <c r="H197" s="2">
        <v>4.1599999999999998E-2</v>
      </c>
      <c r="I197" s="2">
        <v>1.5599999999999999E-2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0.88849999999999996</v>
      </c>
      <c r="C201" s="2" t="s">
        <v>11</v>
      </c>
      <c r="D201" s="2">
        <v>4.9000000000000002E-2</v>
      </c>
      <c r="E201" s="2" t="s">
        <v>11</v>
      </c>
      <c r="F201" s="2">
        <v>5.8200000000000002E-2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0.1145</v>
      </c>
      <c r="C202" s="2" t="s">
        <v>11</v>
      </c>
      <c r="D202" s="2">
        <v>0.82479999999999998</v>
      </c>
      <c r="E202" s="2" t="s">
        <v>11</v>
      </c>
      <c r="F202" s="2">
        <v>4.9700000000000001E-2</v>
      </c>
      <c r="G202" s="2" t="s">
        <v>11</v>
      </c>
      <c r="H202" s="2">
        <v>1.0999999999999999E-2</v>
      </c>
      <c r="I202" s="2" t="s">
        <v>11</v>
      </c>
    </row>
    <row r="203" spans="1:9" x14ac:dyDescent="0.25">
      <c r="A203" s="3">
        <v>3</v>
      </c>
      <c r="B203" s="2">
        <v>0.2276</v>
      </c>
      <c r="C203" s="2" t="s">
        <v>11</v>
      </c>
      <c r="D203" s="2">
        <v>8.3199999999999996E-2</v>
      </c>
      <c r="E203" s="2" t="s">
        <v>11</v>
      </c>
      <c r="F203" s="2">
        <v>0.68710000000000004</v>
      </c>
      <c r="G203" s="2" t="s">
        <v>11</v>
      </c>
      <c r="H203" s="2">
        <v>2.2000000000000001E-3</v>
      </c>
      <c r="I203" s="2" t="s">
        <v>11</v>
      </c>
    </row>
    <row r="204" spans="1:9" x14ac:dyDescent="0.25">
      <c r="A204" s="3">
        <v>4</v>
      </c>
      <c r="B204" s="2">
        <v>4.9000000000000002E-2</v>
      </c>
      <c r="C204" s="2" t="s">
        <v>11</v>
      </c>
      <c r="D204" s="2">
        <v>5.3800000000000001E-2</v>
      </c>
      <c r="E204" s="2" t="s">
        <v>11</v>
      </c>
      <c r="F204" s="2">
        <v>6.4000000000000003E-3</v>
      </c>
      <c r="G204" s="2" t="s">
        <v>11</v>
      </c>
      <c r="H204" s="2">
        <v>0.89080000000000004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P204"/>
  <sheetViews>
    <sheetView workbookViewId="0"/>
  </sheetViews>
  <sheetFormatPr defaultRowHeight="15" x14ac:dyDescent="0.25"/>
  <cols>
    <col min="1" max="1" width="31.425781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5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37.5" x14ac:dyDescent="0.25">
      <c r="A1" s="1" t="s">
        <v>262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13340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13.795500000000001</v>
      </c>
      <c r="C7" s="2"/>
      <c r="D7" s="2"/>
      <c r="E7" s="2"/>
      <c r="F7" s="2"/>
    </row>
    <row r="8" spans="1:6" x14ac:dyDescent="0.25">
      <c r="A8" s="3" t="s">
        <v>4</v>
      </c>
      <c r="B8" s="2">
        <v>13.795500000000001</v>
      </c>
      <c r="C8" s="2"/>
      <c r="D8" s="2"/>
      <c r="E8" s="2"/>
      <c r="F8" s="2"/>
    </row>
    <row r="9" spans="1:6" x14ac:dyDescent="0.25">
      <c r="A9" s="3" t="s">
        <v>5</v>
      </c>
      <c r="B9" s="2">
        <v>125898</v>
      </c>
      <c r="C9" s="2"/>
      <c r="D9" s="2"/>
      <c r="E9" s="2"/>
      <c r="F9" s="2"/>
    </row>
    <row r="10" spans="1:6" x14ac:dyDescent="0.25">
      <c r="A10" s="3" t="s">
        <v>6</v>
      </c>
      <c r="B10" s="2">
        <v>125898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-14579.0599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-14579.0599</v>
      </c>
      <c r="C27" s="2"/>
      <c r="D27" s="2"/>
      <c r="E27" s="2"/>
      <c r="F27" s="2"/>
    </row>
    <row r="28" spans="1:6" x14ac:dyDescent="0.25">
      <c r="A28" s="3" t="s">
        <v>24</v>
      </c>
      <c r="B28" s="2">
        <v>29215.111000000001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29170.1198</v>
      </c>
      <c r="C29" s="2"/>
      <c r="D29" s="2"/>
      <c r="E29" s="2"/>
      <c r="F29" s="2"/>
    </row>
    <row r="30" spans="1:6" x14ac:dyDescent="0.25">
      <c r="A30" s="3" t="s">
        <v>26</v>
      </c>
      <c r="B30" s="2">
        <v>29176.1198</v>
      </c>
      <c r="C30" s="2"/>
      <c r="D30" s="2"/>
      <c r="E30" s="2"/>
      <c r="F30" s="2"/>
    </row>
    <row r="31" spans="1:6" x14ac:dyDescent="0.25">
      <c r="A31" s="3" t="s">
        <v>27</v>
      </c>
      <c r="B31" s="2">
        <v>29221.111000000001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29196.0435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0.43569999999999998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1.8E-3</v>
      </c>
      <c r="C38" s="2"/>
      <c r="D38" s="2"/>
      <c r="E38" s="2"/>
      <c r="F38" s="2"/>
    </row>
    <row r="39" spans="1:6" x14ac:dyDescent="0.25">
      <c r="A39" s="3" t="s">
        <v>33</v>
      </c>
      <c r="B39" s="2">
        <v>6.9999999999999999E-4</v>
      </c>
      <c r="C39" s="2"/>
      <c r="D39" s="2"/>
      <c r="E39" s="2"/>
      <c r="F39" s="2"/>
    </row>
    <row r="40" spans="1:6" x14ac:dyDescent="0.25">
      <c r="A40" s="3" t="s">
        <v>34</v>
      </c>
      <c r="B40" s="2">
        <v>-29150.1325</v>
      </c>
      <c r="C40" s="2"/>
      <c r="D40" s="2"/>
      <c r="E40" s="2"/>
      <c r="F40" s="2"/>
    </row>
    <row r="41" spans="1:6" x14ac:dyDescent="0.25">
      <c r="A41" s="3" t="s">
        <v>35</v>
      </c>
      <c r="B41" s="2">
        <v>14571.0726</v>
      </c>
      <c r="C41" s="2"/>
      <c r="D41" s="2"/>
      <c r="E41" s="2"/>
      <c r="F41" s="2"/>
    </row>
    <row r="42" spans="1:6" x14ac:dyDescent="0.25">
      <c r="A42" s="3" t="s">
        <v>36</v>
      </c>
      <c r="B42" s="2">
        <v>58300.265099999997</v>
      </c>
      <c r="C42" s="2"/>
      <c r="D42" s="2"/>
      <c r="E42" s="2"/>
      <c r="F42" s="2"/>
    </row>
    <row r="43" spans="1:6" x14ac:dyDescent="0.25">
      <c r="A43" s="3" t="s">
        <v>37</v>
      </c>
      <c r="B43" s="2">
        <v>58432.247300000003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58357.256200000003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7528.1954999999998</v>
      </c>
      <c r="C48" s="2">
        <v>0</v>
      </c>
      <c r="D48" s="2">
        <v>0</v>
      </c>
      <c r="E48" s="2">
        <v>0</v>
      </c>
      <c r="F48" s="2">
        <v>7528.1954999999998</v>
      </c>
    </row>
    <row r="49" spans="1:6" x14ac:dyDescent="0.25">
      <c r="A49" s="3" t="s">
        <v>43</v>
      </c>
      <c r="B49" s="2">
        <v>3224.9225000000001</v>
      </c>
      <c r="C49" s="2">
        <v>0</v>
      </c>
      <c r="D49" s="2">
        <v>0</v>
      </c>
      <c r="E49" s="2">
        <v>0</v>
      </c>
      <c r="F49" s="2">
        <v>3224.9225000000001</v>
      </c>
    </row>
    <row r="50" spans="1:6" x14ac:dyDescent="0.25">
      <c r="A50" s="3" t="s">
        <v>44</v>
      </c>
      <c r="B50" s="2">
        <v>1927.2194999999999</v>
      </c>
      <c r="C50" s="2">
        <v>0</v>
      </c>
      <c r="D50" s="2">
        <v>0</v>
      </c>
      <c r="E50" s="2">
        <v>0</v>
      </c>
      <c r="F50" s="2">
        <v>1927.2194999999999</v>
      </c>
    </row>
    <row r="51" spans="1:6" x14ac:dyDescent="0.25">
      <c r="A51" s="3" t="s">
        <v>45</v>
      </c>
      <c r="B51" s="2">
        <v>659.66250000000002</v>
      </c>
      <c r="C51" s="2">
        <v>0</v>
      </c>
      <c r="D51" s="2">
        <v>0</v>
      </c>
      <c r="E51" s="2">
        <v>0</v>
      </c>
      <c r="F51" s="2">
        <v>659.66250000000002</v>
      </c>
    </row>
    <row r="52" spans="1:6" x14ac:dyDescent="0.25">
      <c r="A52" s="3" t="s">
        <v>46</v>
      </c>
      <c r="B52" s="2">
        <v>13340</v>
      </c>
      <c r="C52" s="2">
        <v>0</v>
      </c>
      <c r="D52" s="2">
        <v>0</v>
      </c>
      <c r="E52" s="2">
        <v>0</v>
      </c>
      <c r="F52" s="2">
        <v>13340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4249.3280999999997</v>
      </c>
      <c r="C56" s="2">
        <v>1818.6817000000001</v>
      </c>
      <c r="D56" s="2">
        <v>1086.6102000000001</v>
      </c>
      <c r="E56" s="2">
        <v>373.5754</v>
      </c>
      <c r="F56" s="2">
        <v>7528.1954999999998</v>
      </c>
    </row>
    <row r="57" spans="1:6" x14ac:dyDescent="0.25">
      <c r="A57" s="3" t="s">
        <v>43</v>
      </c>
      <c r="B57" s="2">
        <v>1818.6817000000001</v>
      </c>
      <c r="C57" s="2">
        <v>781.30439999999999</v>
      </c>
      <c r="D57" s="2">
        <v>467.22949999999997</v>
      </c>
      <c r="E57" s="2">
        <v>157.70699999999999</v>
      </c>
      <c r="F57" s="2">
        <v>3224.9225000000001</v>
      </c>
    </row>
    <row r="58" spans="1:6" x14ac:dyDescent="0.25">
      <c r="A58" s="3" t="s">
        <v>44</v>
      </c>
      <c r="B58" s="2">
        <v>1086.6102000000001</v>
      </c>
      <c r="C58" s="2">
        <v>467.22949999999997</v>
      </c>
      <c r="D58" s="2">
        <v>279.46969999999999</v>
      </c>
      <c r="E58" s="2">
        <v>93.9101</v>
      </c>
      <c r="F58" s="2">
        <v>1927.2194999999999</v>
      </c>
    </row>
    <row r="59" spans="1:6" x14ac:dyDescent="0.25">
      <c r="A59" s="3" t="s">
        <v>45</v>
      </c>
      <c r="B59" s="2">
        <v>373.5754</v>
      </c>
      <c r="C59" s="2">
        <v>157.70699999999999</v>
      </c>
      <c r="D59" s="2">
        <v>93.9101</v>
      </c>
      <c r="E59" s="2">
        <v>34.47</v>
      </c>
      <c r="F59" s="2">
        <v>659.66250000000002</v>
      </c>
    </row>
    <row r="60" spans="1:6" x14ac:dyDescent="0.25">
      <c r="A60" s="3" t="s">
        <v>46</v>
      </c>
      <c r="B60" s="2">
        <v>7528.1954999999998</v>
      </c>
      <c r="C60" s="2">
        <v>3224.9225000000001</v>
      </c>
      <c r="D60" s="2">
        <v>1927.2194999999999</v>
      </c>
      <c r="E60" s="2">
        <v>659.66250000000002</v>
      </c>
      <c r="F60" s="2">
        <v>13340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0.43569999999999998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1.8E-3</v>
      </c>
      <c r="C65" s="2"/>
      <c r="D65" s="2"/>
      <c r="E65" s="2"/>
      <c r="F65" s="2"/>
    </row>
    <row r="66" spans="1:6" x14ac:dyDescent="0.25">
      <c r="A66" s="3" t="s">
        <v>33</v>
      </c>
      <c r="B66" s="2">
        <v>6.9999999999999999E-4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263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13340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264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 t="s">
        <v>209</v>
      </c>
      <c r="B141" s="2">
        <v>1</v>
      </c>
      <c r="C141" s="2"/>
      <c r="D141" s="2"/>
      <c r="E141" s="2"/>
      <c r="F141" s="2"/>
    </row>
    <row r="142" spans="1:6" x14ac:dyDescent="0.25">
      <c r="A142" s="3" t="s">
        <v>210</v>
      </c>
      <c r="B142" s="2">
        <v>2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8.5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1.1697</v>
      </c>
      <c r="C148" s="2">
        <v>7.0499999999999993E-2</v>
      </c>
      <c r="D148" s="2">
        <v>16.592500000000001</v>
      </c>
      <c r="E148" s="2">
        <v>0.32229999999999998</v>
      </c>
      <c r="F148" s="2">
        <v>8.2900000000000001E-2</v>
      </c>
      <c r="G148" s="2">
        <v>3.8889</v>
      </c>
      <c r="H148" s="2">
        <v>-0.193</v>
      </c>
      <c r="I148" s="2">
        <v>0.1103</v>
      </c>
      <c r="J148" s="2">
        <v>-1.7498</v>
      </c>
      <c r="K148" s="2">
        <v>-1.2989999999999999</v>
      </c>
      <c r="L148" s="2">
        <v>0.13500000000000001</v>
      </c>
      <c r="M148" s="2">
        <v>-9.6219999999999999</v>
      </c>
      <c r="N148" s="2">
        <v>278.54809999999998</v>
      </c>
      <c r="O148" s="4">
        <v>4.3000000000000001E-60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8.5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264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209</v>
      </c>
      <c r="B152" s="2">
        <v>2.3E-2</v>
      </c>
      <c r="C152" s="2">
        <v>7.0599999999999996E-2</v>
      </c>
      <c r="D152" s="2">
        <v>0.32590000000000002</v>
      </c>
      <c r="E152" s="2">
        <v>8.4199999999999997E-2</v>
      </c>
      <c r="F152" s="2">
        <v>8.43E-2</v>
      </c>
      <c r="G152" s="2">
        <v>0.99960000000000004</v>
      </c>
      <c r="H152" s="2">
        <v>9.9099999999999994E-2</v>
      </c>
      <c r="I152" s="2">
        <v>0.1118</v>
      </c>
      <c r="J152" s="2">
        <v>0.88639999999999997</v>
      </c>
      <c r="K152" s="2">
        <v>-0.20630000000000001</v>
      </c>
      <c r="L152" s="2">
        <v>0.13400000000000001</v>
      </c>
      <c r="M152" s="2">
        <v>-1.5391999999999999</v>
      </c>
      <c r="N152" s="2">
        <v>2.6301999999999999</v>
      </c>
      <c r="O152" s="2">
        <v>0.45</v>
      </c>
      <c r="P152" s="2"/>
    </row>
    <row r="153" spans="1:16" x14ac:dyDescent="0.25">
      <c r="A153" s="3" t="s">
        <v>210</v>
      </c>
      <c r="B153" s="2">
        <v>-2.3E-2</v>
      </c>
      <c r="C153" s="2">
        <v>7.0599999999999996E-2</v>
      </c>
      <c r="D153" s="2">
        <v>-0.32590000000000002</v>
      </c>
      <c r="E153" s="2">
        <v>-8.4199999999999997E-2</v>
      </c>
      <c r="F153" s="2">
        <v>8.43E-2</v>
      </c>
      <c r="G153" s="2">
        <v>-0.99960000000000004</v>
      </c>
      <c r="H153" s="2">
        <v>-9.9099999999999994E-2</v>
      </c>
      <c r="I153" s="2">
        <v>0.1118</v>
      </c>
      <c r="J153" s="2">
        <v>-0.88639999999999997</v>
      </c>
      <c r="K153" s="2">
        <v>0.20630000000000001</v>
      </c>
      <c r="L153" s="2">
        <v>0.13400000000000001</v>
      </c>
      <c r="M153" s="2">
        <v>1.5391999999999999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80.356300000000005</v>
      </c>
      <c r="E160" s="2">
        <v>1</v>
      </c>
      <c r="F160" s="4">
        <v>3.0999999999999999E-19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90.955299999999994</v>
      </c>
      <c r="E161" s="2">
        <v>1</v>
      </c>
      <c r="F161" s="4">
        <v>1.5E-21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186.04239999999999</v>
      </c>
      <c r="E162" s="2">
        <v>1</v>
      </c>
      <c r="F162" s="4">
        <v>2.3E-42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10.8619</v>
      </c>
      <c r="E163" s="2">
        <v>1</v>
      </c>
      <c r="F163" s="2">
        <v>9.7999999999999997E-4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72.370900000000006</v>
      </c>
      <c r="E164" s="2">
        <v>1</v>
      </c>
      <c r="F164" s="4">
        <v>1.8E-17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26.555099999999999</v>
      </c>
      <c r="E165" s="2">
        <v>1</v>
      </c>
      <c r="F165" s="4">
        <v>2.6E-7</v>
      </c>
    </row>
    <row r="166" spans="1:9" x14ac:dyDescent="0.25">
      <c r="A166" s="3" t="s">
        <v>264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0.38500000000000001</v>
      </c>
      <c r="E167" s="2">
        <v>1</v>
      </c>
      <c r="F167" s="2">
        <v>0.53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0.27539999999999998</v>
      </c>
      <c r="E168" s="2">
        <v>1</v>
      </c>
      <c r="F168" s="2">
        <v>0.6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1.6564000000000001</v>
      </c>
      <c r="E169" s="2">
        <v>1</v>
      </c>
      <c r="F169" s="2">
        <v>0.2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8.8000000000000005E-3</v>
      </c>
      <c r="E170" s="2">
        <v>1</v>
      </c>
      <c r="F170" s="2">
        <v>0.93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2.3327</v>
      </c>
      <c r="E171" s="2">
        <v>1</v>
      </c>
      <c r="F171" s="2">
        <v>0.13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2.0066999999999999</v>
      </c>
      <c r="E172" s="2">
        <v>1</v>
      </c>
      <c r="F172" s="2">
        <v>0.16</v>
      </c>
    </row>
    <row r="174" spans="1:9" ht="18.75" x14ac:dyDescent="0.25">
      <c r="A174" s="1" t="s">
        <v>110</v>
      </c>
    </row>
    <row r="176" spans="1:9" ht="28.5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0.56430000000000002</v>
      </c>
      <c r="C177" s="2">
        <v>2.0500000000000001E-2</v>
      </c>
      <c r="D177" s="2">
        <v>0.2417</v>
      </c>
      <c r="E177" s="2">
        <v>1.7000000000000001E-2</v>
      </c>
      <c r="F177" s="2">
        <v>0.14449999999999999</v>
      </c>
      <c r="G177" s="2">
        <v>1.7299999999999999E-2</v>
      </c>
      <c r="H177" s="2">
        <v>4.9399999999999999E-2</v>
      </c>
      <c r="I177" s="2">
        <v>8.8000000000000005E-3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264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 t="s">
        <v>209</v>
      </c>
      <c r="B180" s="2">
        <v>0.48230000000000001</v>
      </c>
      <c r="C180" s="2" t="s">
        <v>11</v>
      </c>
      <c r="D180" s="2">
        <v>0.51290000000000002</v>
      </c>
      <c r="E180" s="2" t="s">
        <v>11</v>
      </c>
      <c r="F180" s="2">
        <v>0.52029999999999998</v>
      </c>
      <c r="G180" s="2" t="s">
        <v>11</v>
      </c>
      <c r="H180" s="2">
        <v>0.37069999999999997</v>
      </c>
      <c r="I180" s="2" t="s">
        <v>11</v>
      </c>
    </row>
    <row r="181" spans="1:9" x14ac:dyDescent="0.25">
      <c r="A181" s="3" t="s">
        <v>210</v>
      </c>
      <c r="B181" s="2">
        <v>0.51770000000000005</v>
      </c>
      <c r="C181" s="2" t="s">
        <v>11</v>
      </c>
      <c r="D181" s="2">
        <v>0.48709999999999998</v>
      </c>
      <c r="E181" s="2" t="s">
        <v>11</v>
      </c>
      <c r="F181" s="2">
        <v>0.47970000000000002</v>
      </c>
      <c r="G181" s="2" t="s">
        <v>11</v>
      </c>
      <c r="H181" s="2">
        <v>0.62929999999999997</v>
      </c>
      <c r="I181" s="2" t="s">
        <v>11</v>
      </c>
    </row>
    <row r="183" spans="1:9" ht="18.75" x14ac:dyDescent="0.25">
      <c r="A183" s="1" t="s">
        <v>112</v>
      </c>
    </row>
    <row r="185" spans="1:9" ht="28.5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0.56430000000000002</v>
      </c>
      <c r="C186" s="2">
        <v>0.2417</v>
      </c>
      <c r="D186" s="2">
        <v>0.14449999999999999</v>
      </c>
      <c r="E186" s="2">
        <v>4.9399999999999999E-2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264</v>
      </c>
      <c r="B188" s="2"/>
      <c r="C188" s="2"/>
      <c r="D188" s="2"/>
      <c r="E188" s="2"/>
    </row>
    <row r="189" spans="1:9" x14ac:dyDescent="0.25">
      <c r="A189" s="3" t="s">
        <v>209</v>
      </c>
      <c r="B189" s="2">
        <v>0.55579999999999996</v>
      </c>
      <c r="C189" s="2">
        <v>0.25319999999999998</v>
      </c>
      <c r="D189" s="2">
        <v>0.1535</v>
      </c>
      <c r="E189" s="2">
        <v>3.7400000000000003E-2</v>
      </c>
    </row>
    <row r="190" spans="1:9" x14ac:dyDescent="0.25">
      <c r="A190" s="3" t="s">
        <v>210</v>
      </c>
      <c r="B190" s="2">
        <v>0.57250000000000001</v>
      </c>
      <c r="C190" s="2">
        <v>0.23069999999999999</v>
      </c>
      <c r="D190" s="2">
        <v>0.1358</v>
      </c>
      <c r="E190" s="2">
        <v>6.0999999999999999E-2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264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 t="s">
        <v>209</v>
      </c>
      <c r="B196" s="2">
        <v>0.55579999999999996</v>
      </c>
      <c r="C196" s="2">
        <v>2.9700000000000001E-2</v>
      </c>
      <c r="D196" s="2">
        <v>0.25319999999999998</v>
      </c>
      <c r="E196" s="2">
        <v>2.52E-2</v>
      </c>
      <c r="F196" s="2">
        <v>0.1535</v>
      </c>
      <c r="G196" s="2">
        <v>2.6100000000000002E-2</v>
      </c>
      <c r="H196" s="2">
        <v>3.7400000000000003E-2</v>
      </c>
      <c r="I196" s="2">
        <v>8.5000000000000006E-3</v>
      </c>
    </row>
    <row r="197" spans="1:9" x14ac:dyDescent="0.25">
      <c r="A197" s="3" t="s">
        <v>210</v>
      </c>
      <c r="B197" s="2">
        <v>0.57250000000000001</v>
      </c>
      <c r="C197" s="2">
        <v>2.9100000000000001E-2</v>
      </c>
      <c r="D197" s="2">
        <v>0.23069999999999999</v>
      </c>
      <c r="E197" s="2">
        <v>2.3900000000000001E-2</v>
      </c>
      <c r="F197" s="2">
        <v>0.1358</v>
      </c>
      <c r="G197" s="2">
        <v>2.3099999999999999E-2</v>
      </c>
      <c r="H197" s="2">
        <v>6.0999999999999999E-2</v>
      </c>
      <c r="I197" s="2">
        <v>1.4999999999999999E-2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0.88859999999999995</v>
      </c>
      <c r="C201" s="2" t="s">
        <v>11</v>
      </c>
      <c r="D201" s="2">
        <v>4.9000000000000002E-2</v>
      </c>
      <c r="E201" s="2" t="s">
        <v>11</v>
      </c>
      <c r="F201" s="2">
        <v>5.8099999999999999E-2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0.1144</v>
      </c>
      <c r="C202" s="2" t="s">
        <v>11</v>
      </c>
      <c r="D202" s="2">
        <v>0.82479999999999998</v>
      </c>
      <c r="E202" s="2" t="s">
        <v>11</v>
      </c>
      <c r="F202" s="2">
        <v>4.9700000000000001E-2</v>
      </c>
      <c r="G202" s="2" t="s">
        <v>11</v>
      </c>
      <c r="H202" s="2">
        <v>1.0999999999999999E-2</v>
      </c>
      <c r="I202" s="2" t="s">
        <v>11</v>
      </c>
    </row>
    <row r="203" spans="1:9" x14ac:dyDescent="0.25">
      <c r="A203" s="3">
        <v>3</v>
      </c>
      <c r="B203" s="2">
        <v>0.22700000000000001</v>
      </c>
      <c r="C203" s="2" t="s">
        <v>11</v>
      </c>
      <c r="D203" s="2">
        <v>8.3199999999999996E-2</v>
      </c>
      <c r="E203" s="2" t="s">
        <v>11</v>
      </c>
      <c r="F203" s="2">
        <v>0.68759999999999999</v>
      </c>
      <c r="G203" s="2" t="s">
        <v>11</v>
      </c>
      <c r="H203" s="2">
        <v>2.2000000000000001E-3</v>
      </c>
      <c r="I203" s="2" t="s">
        <v>11</v>
      </c>
    </row>
    <row r="204" spans="1:9" x14ac:dyDescent="0.25">
      <c r="A204" s="3">
        <v>4</v>
      </c>
      <c r="B204" s="2">
        <v>4.8899999999999999E-2</v>
      </c>
      <c r="C204" s="2" t="s">
        <v>11</v>
      </c>
      <c r="D204" s="2">
        <v>5.3800000000000001E-2</v>
      </c>
      <c r="E204" s="2" t="s">
        <v>11</v>
      </c>
      <c r="F204" s="2">
        <v>6.4000000000000003E-3</v>
      </c>
      <c r="G204" s="2" t="s">
        <v>11</v>
      </c>
      <c r="H204" s="2">
        <v>0.89090000000000003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284"/>
  <sheetViews>
    <sheetView topLeftCell="A223" workbookViewId="0">
      <selection activeCell="A238" sqref="A238"/>
    </sheetView>
  </sheetViews>
  <sheetFormatPr defaultRowHeight="15" x14ac:dyDescent="0.25"/>
  <cols>
    <col min="1" max="4" width="32.85546875" customWidth="1"/>
    <col min="6" max="6" width="9.5703125" bestFit="1" customWidth="1"/>
    <col min="7" max="7" width="7.5703125" bestFit="1" customWidth="1"/>
    <col min="9" max="9" width="6.5703125" bestFit="1" customWidth="1"/>
    <col min="10" max="10" width="7.5703125" bestFit="1" customWidth="1"/>
    <col min="12" max="12" width="6.5703125" bestFit="1" customWidth="1"/>
    <col min="13" max="14" width="7.5703125" bestFit="1" customWidth="1"/>
    <col min="15" max="15" width="8.5703125" bestFit="1" customWidth="1"/>
  </cols>
  <sheetData>
    <row r="1" spans="1:6" ht="18.75" x14ac:dyDescent="0.25">
      <c r="A1" s="1" t="s">
        <v>132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13132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15.9312</v>
      </c>
      <c r="C7" s="2"/>
      <c r="D7" s="2"/>
      <c r="E7" s="2"/>
      <c r="F7" s="2"/>
    </row>
    <row r="8" spans="1:6" x14ac:dyDescent="0.25">
      <c r="A8" s="3" t="s">
        <v>4</v>
      </c>
      <c r="B8" s="2">
        <v>15.9312</v>
      </c>
      <c r="C8" s="2"/>
      <c r="D8" s="2"/>
      <c r="E8" s="2"/>
      <c r="F8" s="2"/>
    </row>
    <row r="9" spans="1:6" x14ac:dyDescent="0.25">
      <c r="A9" s="3" t="s">
        <v>5</v>
      </c>
      <c r="B9" s="2">
        <v>434217</v>
      </c>
      <c r="C9" s="2"/>
      <c r="D9" s="2"/>
      <c r="E9" s="2"/>
      <c r="F9" s="2"/>
    </row>
    <row r="10" spans="1:6" x14ac:dyDescent="0.25">
      <c r="A10" s="3" t="s">
        <v>6</v>
      </c>
      <c r="B10" s="2">
        <v>434217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114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1375.1061999999999</v>
      </c>
      <c r="C14" s="4">
        <v>3.0000000000000003E-215</v>
      </c>
      <c r="D14" s="2"/>
      <c r="E14" s="2"/>
      <c r="F14" s="2"/>
    </row>
    <row r="15" spans="1:6" x14ac:dyDescent="0.25">
      <c r="A15" s="3" t="s">
        <v>12</v>
      </c>
      <c r="B15" s="2">
        <v>1498.5577000000001</v>
      </c>
      <c r="C15" s="4">
        <v>5.7000000000000001E-240</v>
      </c>
      <c r="D15" s="2"/>
      <c r="E15" s="2"/>
      <c r="F15" s="2"/>
    </row>
    <row r="16" spans="1:6" x14ac:dyDescent="0.25">
      <c r="A16" s="3" t="s">
        <v>13</v>
      </c>
      <c r="B16" s="2">
        <v>1414.8423</v>
      </c>
      <c r="C16" s="4">
        <v>3.3999999999999998E-223</v>
      </c>
      <c r="D16" s="2"/>
      <c r="E16" s="2"/>
      <c r="F16" s="2"/>
    </row>
    <row r="17" spans="1:6" x14ac:dyDescent="0.25">
      <c r="A17" s="3" t="s">
        <v>14</v>
      </c>
      <c r="B17" s="2">
        <v>294.06619999999998</v>
      </c>
      <c r="C17" s="2"/>
      <c r="D17" s="2"/>
      <c r="E17" s="2"/>
      <c r="F17" s="2"/>
    </row>
    <row r="18" spans="1:6" x14ac:dyDescent="0.25">
      <c r="A18" s="3" t="s">
        <v>15</v>
      </c>
      <c r="B18" s="2">
        <v>1147.1061999999999</v>
      </c>
      <c r="C18" s="2"/>
      <c r="D18" s="2"/>
      <c r="E18" s="2"/>
      <c r="F18" s="2"/>
    </row>
    <row r="19" spans="1:6" x14ac:dyDescent="0.25">
      <c r="A19" s="3" t="s">
        <v>16</v>
      </c>
      <c r="B19" s="2">
        <v>1033.1061999999999</v>
      </c>
      <c r="C19" s="2"/>
      <c r="D19" s="2"/>
      <c r="E19" s="2"/>
      <c r="F19" s="2"/>
    </row>
    <row r="20" spans="1:6" x14ac:dyDescent="0.25">
      <c r="A20" s="3" t="s">
        <v>17</v>
      </c>
      <c r="B20" s="2">
        <v>180.06620000000001</v>
      </c>
      <c r="C20" s="2"/>
      <c r="D20" s="2"/>
      <c r="E20" s="2"/>
      <c r="F20" s="2"/>
    </row>
    <row r="21" spans="1:6" x14ac:dyDescent="0.25">
      <c r="A21" s="3" t="s">
        <v>18</v>
      </c>
      <c r="B21" s="2">
        <v>656.34690000000001</v>
      </c>
      <c r="C21" s="2"/>
      <c r="D21" s="2"/>
      <c r="E21" s="2"/>
      <c r="F21" s="2"/>
    </row>
    <row r="22" spans="1:6" x14ac:dyDescent="0.25">
      <c r="A22" s="3" t="s">
        <v>19</v>
      </c>
      <c r="B22" s="2">
        <v>0.1052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-14318.4095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-14318.4095</v>
      </c>
      <c r="C27" s="2"/>
      <c r="D27" s="2"/>
      <c r="E27" s="2"/>
      <c r="F27" s="2"/>
    </row>
    <row r="28" spans="1:6" x14ac:dyDescent="0.25">
      <c r="A28" s="3" t="s">
        <v>24</v>
      </c>
      <c r="B28" s="2">
        <v>28693.715899999999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28648.819</v>
      </c>
      <c r="C29" s="2"/>
      <c r="D29" s="2"/>
      <c r="E29" s="2"/>
      <c r="F29" s="2"/>
    </row>
    <row r="30" spans="1:6" x14ac:dyDescent="0.25">
      <c r="A30" s="3" t="s">
        <v>26</v>
      </c>
      <c r="B30" s="2">
        <v>28654.819</v>
      </c>
      <c r="C30" s="2"/>
      <c r="D30" s="2"/>
      <c r="E30" s="2"/>
      <c r="F30" s="2"/>
    </row>
    <row r="31" spans="1:6" x14ac:dyDescent="0.25">
      <c r="A31" s="3" t="s">
        <v>27</v>
      </c>
      <c r="B31" s="2">
        <v>28699.715899999999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28674.648499999999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0.43569999999999998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4.7999999999999996E-3</v>
      </c>
      <c r="C38" s="2"/>
      <c r="D38" s="2"/>
      <c r="E38" s="2"/>
      <c r="F38" s="2"/>
    </row>
    <row r="39" spans="1:6" x14ac:dyDescent="0.25">
      <c r="A39" s="3" t="s">
        <v>33</v>
      </c>
      <c r="B39" s="2">
        <v>4.1000000000000003E-3</v>
      </c>
      <c r="C39" s="2"/>
      <c r="D39" s="2"/>
      <c r="E39" s="2"/>
      <c r="F39" s="2"/>
    </row>
    <row r="40" spans="1:6" x14ac:dyDescent="0.25">
      <c r="A40" s="3" t="s">
        <v>34</v>
      </c>
      <c r="B40" s="2">
        <v>-28611.6986</v>
      </c>
      <c r="C40" s="2"/>
      <c r="D40" s="2"/>
      <c r="E40" s="2"/>
      <c r="F40" s="2"/>
    </row>
    <row r="41" spans="1:6" x14ac:dyDescent="0.25">
      <c r="A41" s="3" t="s">
        <v>35</v>
      </c>
      <c r="B41" s="2">
        <v>14293.2891</v>
      </c>
      <c r="C41" s="2"/>
      <c r="D41" s="2"/>
      <c r="E41" s="2"/>
      <c r="F41" s="2"/>
    </row>
    <row r="42" spans="1:6" x14ac:dyDescent="0.25">
      <c r="A42" s="3" t="s">
        <v>36</v>
      </c>
      <c r="B42" s="2">
        <v>57223.397199999999</v>
      </c>
      <c r="C42" s="2"/>
      <c r="D42" s="2"/>
      <c r="E42" s="2"/>
      <c r="F42" s="2"/>
    </row>
    <row r="43" spans="1:6" x14ac:dyDescent="0.25">
      <c r="A43" s="3" t="s">
        <v>37</v>
      </c>
      <c r="B43" s="2">
        <v>57355.190900000001</v>
      </c>
      <c r="C43" s="2"/>
      <c r="D43" s="2"/>
      <c r="E43" s="2"/>
      <c r="F43" s="2"/>
    </row>
    <row r="44" spans="1:6" x14ac:dyDescent="0.25">
      <c r="A44" s="3" t="s">
        <v>38</v>
      </c>
      <c r="B44" s="2">
        <v>57280.294000000002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7410.0878000000002</v>
      </c>
      <c r="C48" s="2">
        <v>0</v>
      </c>
      <c r="D48" s="2">
        <v>0</v>
      </c>
      <c r="E48" s="2">
        <v>0</v>
      </c>
      <c r="F48" s="2">
        <v>7410.0878000000002</v>
      </c>
    </row>
    <row r="49" spans="1:6" x14ac:dyDescent="0.25">
      <c r="A49" s="3" t="s">
        <v>43</v>
      </c>
      <c r="B49" s="2">
        <v>3206.2240999999999</v>
      </c>
      <c r="C49" s="2">
        <v>0</v>
      </c>
      <c r="D49" s="2">
        <v>0</v>
      </c>
      <c r="E49" s="2">
        <v>0</v>
      </c>
      <c r="F49" s="2">
        <v>3206.2240999999999</v>
      </c>
    </row>
    <row r="50" spans="1:6" x14ac:dyDescent="0.25">
      <c r="A50" s="3" t="s">
        <v>44</v>
      </c>
      <c r="B50" s="2">
        <v>1859.2619</v>
      </c>
      <c r="C50" s="2">
        <v>0</v>
      </c>
      <c r="D50" s="2">
        <v>0</v>
      </c>
      <c r="E50" s="2">
        <v>0</v>
      </c>
      <c r="F50" s="2">
        <v>1859.2619</v>
      </c>
    </row>
    <row r="51" spans="1:6" x14ac:dyDescent="0.25">
      <c r="A51" s="3" t="s">
        <v>45</v>
      </c>
      <c r="B51" s="2">
        <v>656.42629999999997</v>
      </c>
      <c r="C51" s="2">
        <v>0</v>
      </c>
      <c r="D51" s="2">
        <v>0</v>
      </c>
      <c r="E51" s="2">
        <v>0</v>
      </c>
      <c r="F51" s="2">
        <v>656.42629999999997</v>
      </c>
    </row>
    <row r="52" spans="1:6" x14ac:dyDescent="0.25">
      <c r="A52" s="3" t="s">
        <v>46</v>
      </c>
      <c r="B52" s="2">
        <v>13132</v>
      </c>
      <c r="C52" s="2">
        <v>0</v>
      </c>
      <c r="D52" s="2">
        <v>0</v>
      </c>
      <c r="E52" s="2">
        <v>0</v>
      </c>
      <c r="F52" s="2">
        <v>13132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4205.1918999999998</v>
      </c>
      <c r="C56" s="2">
        <v>1803.8992000000001</v>
      </c>
      <c r="D56" s="2">
        <v>1040.7537</v>
      </c>
      <c r="E56" s="2">
        <v>360.24299999999999</v>
      </c>
      <c r="F56" s="2">
        <v>7410.0878000000002</v>
      </c>
    </row>
    <row r="57" spans="1:6" x14ac:dyDescent="0.25">
      <c r="A57" s="3" t="s">
        <v>43</v>
      </c>
      <c r="B57" s="2">
        <v>1803.8992000000001</v>
      </c>
      <c r="C57" s="2">
        <v>784.03710000000001</v>
      </c>
      <c r="D57" s="2">
        <v>455.82310000000001</v>
      </c>
      <c r="E57" s="2">
        <v>162.46459999999999</v>
      </c>
      <c r="F57" s="2">
        <v>3206.2240999999999</v>
      </c>
    </row>
    <row r="58" spans="1:6" x14ac:dyDescent="0.25">
      <c r="A58" s="3" t="s">
        <v>44</v>
      </c>
      <c r="B58" s="2">
        <v>1040.7537</v>
      </c>
      <c r="C58" s="2">
        <v>455.82310000000001</v>
      </c>
      <c r="D58" s="2">
        <v>266.19159999999999</v>
      </c>
      <c r="E58" s="2">
        <v>96.493399999999994</v>
      </c>
      <c r="F58" s="2">
        <v>1859.2619</v>
      </c>
    </row>
    <row r="59" spans="1:6" x14ac:dyDescent="0.25">
      <c r="A59" s="3" t="s">
        <v>45</v>
      </c>
      <c r="B59" s="2">
        <v>360.24299999999999</v>
      </c>
      <c r="C59" s="2">
        <v>162.46459999999999</v>
      </c>
      <c r="D59" s="2">
        <v>96.493399999999994</v>
      </c>
      <c r="E59" s="2">
        <v>37.225299999999997</v>
      </c>
      <c r="F59" s="2">
        <v>656.42629999999997</v>
      </c>
    </row>
    <row r="60" spans="1:6" x14ac:dyDescent="0.25">
      <c r="A60" s="3" t="s">
        <v>46</v>
      </c>
      <c r="B60" s="2">
        <v>7410.0878000000002</v>
      </c>
      <c r="C60" s="2">
        <v>3206.2240999999999</v>
      </c>
      <c r="D60" s="2">
        <v>1859.2619</v>
      </c>
      <c r="E60" s="2">
        <v>656.42629999999997</v>
      </c>
      <c r="F60" s="2">
        <v>13132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0.43569999999999998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4.7999999999999996E-3</v>
      </c>
      <c r="C65" s="2"/>
      <c r="D65" s="2"/>
      <c r="E65" s="2"/>
      <c r="F65" s="2"/>
    </row>
    <row r="66" spans="1:6" x14ac:dyDescent="0.25">
      <c r="A66" s="3" t="s">
        <v>33</v>
      </c>
      <c r="B66" s="2">
        <v>4.1000000000000003E-3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ht="15" customHeight="1" x14ac:dyDescent="0.25">
      <c r="A69" s="3" t="s">
        <v>50</v>
      </c>
      <c r="B69" s="27" t="s">
        <v>130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13132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624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624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624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622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133</v>
      </c>
      <c r="B140" s="2" t="s">
        <v>123</v>
      </c>
      <c r="C140" s="2">
        <v>40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1</v>
      </c>
      <c r="B142" s="2">
        <v>1</v>
      </c>
      <c r="C142" s="2">
        <v>1</v>
      </c>
      <c r="D142" s="2"/>
      <c r="E142" s="2"/>
      <c r="F142" s="2"/>
    </row>
    <row r="143" spans="1:6" x14ac:dyDescent="0.25">
      <c r="A143" s="3">
        <v>2</v>
      </c>
      <c r="B143" s="2">
        <v>2</v>
      </c>
      <c r="C143" s="2">
        <v>2</v>
      </c>
      <c r="D143" s="2"/>
      <c r="E143" s="2"/>
      <c r="F143" s="2"/>
    </row>
    <row r="144" spans="1:6" x14ac:dyDescent="0.25">
      <c r="A144" s="3">
        <v>3</v>
      </c>
      <c r="B144" s="2">
        <v>3</v>
      </c>
      <c r="C144" s="2">
        <v>3</v>
      </c>
      <c r="D144" s="2"/>
      <c r="E144" s="2"/>
      <c r="F144" s="2"/>
    </row>
    <row r="145" spans="1:6" x14ac:dyDescent="0.25">
      <c r="A145" s="3">
        <v>5</v>
      </c>
      <c r="B145" s="2">
        <v>5</v>
      </c>
      <c r="C145" s="2">
        <v>5</v>
      </c>
      <c r="D145" s="2"/>
      <c r="E145" s="2"/>
      <c r="F145" s="2"/>
    </row>
    <row r="146" spans="1:6" x14ac:dyDescent="0.25">
      <c r="A146" s="3">
        <v>9</v>
      </c>
      <c r="B146" s="2">
        <v>9</v>
      </c>
      <c r="C146" s="2">
        <v>9</v>
      </c>
      <c r="D146" s="2"/>
      <c r="E146" s="2"/>
      <c r="F146" s="2"/>
    </row>
    <row r="147" spans="1:6" x14ac:dyDescent="0.25">
      <c r="A147" s="3">
        <v>10</v>
      </c>
      <c r="B147" s="2">
        <v>10</v>
      </c>
      <c r="C147" s="2">
        <v>10</v>
      </c>
      <c r="D147" s="2"/>
      <c r="E147" s="2"/>
      <c r="F147" s="2"/>
    </row>
    <row r="148" spans="1:6" x14ac:dyDescent="0.25">
      <c r="A148" s="3">
        <v>15</v>
      </c>
      <c r="B148" s="2">
        <v>15</v>
      </c>
      <c r="C148" s="2">
        <v>15</v>
      </c>
      <c r="D148" s="2"/>
      <c r="E148" s="2"/>
      <c r="F148" s="2"/>
    </row>
    <row r="149" spans="1:6" x14ac:dyDescent="0.25">
      <c r="A149" s="3">
        <v>20</v>
      </c>
      <c r="B149" s="2">
        <v>20</v>
      </c>
      <c r="C149" s="2">
        <v>20</v>
      </c>
      <c r="D149" s="2"/>
      <c r="E149" s="2"/>
      <c r="F149" s="2"/>
    </row>
    <row r="150" spans="1:6" x14ac:dyDescent="0.25">
      <c r="A150" s="3">
        <v>25</v>
      </c>
      <c r="B150" s="2">
        <v>25</v>
      </c>
      <c r="C150" s="2">
        <v>25</v>
      </c>
      <c r="D150" s="2"/>
      <c r="E150" s="2"/>
      <c r="F150" s="2"/>
    </row>
    <row r="151" spans="1:6" x14ac:dyDescent="0.25">
      <c r="A151" s="3">
        <v>30</v>
      </c>
      <c r="B151" s="2">
        <v>30</v>
      </c>
      <c r="C151" s="2">
        <v>30</v>
      </c>
      <c r="D151" s="2"/>
      <c r="E151" s="2"/>
      <c r="F151" s="2"/>
    </row>
    <row r="152" spans="1:6" x14ac:dyDescent="0.25">
      <c r="A152" s="3">
        <v>34</v>
      </c>
      <c r="B152" s="2">
        <v>34</v>
      </c>
      <c r="C152" s="2">
        <v>34</v>
      </c>
      <c r="D152" s="2"/>
      <c r="E152" s="2"/>
      <c r="F152" s="2"/>
    </row>
    <row r="153" spans="1:6" x14ac:dyDescent="0.25">
      <c r="A153" s="3">
        <v>35</v>
      </c>
      <c r="B153" s="2">
        <v>35</v>
      </c>
      <c r="C153" s="2">
        <v>35</v>
      </c>
      <c r="D153" s="2"/>
      <c r="E153" s="2"/>
      <c r="F153" s="2"/>
    </row>
    <row r="154" spans="1:6" x14ac:dyDescent="0.25">
      <c r="A154" s="3">
        <v>40</v>
      </c>
      <c r="B154" s="2">
        <v>40</v>
      </c>
      <c r="C154" s="2">
        <v>40</v>
      </c>
      <c r="D154" s="2"/>
      <c r="E154" s="2"/>
      <c r="F154" s="2"/>
    </row>
    <row r="155" spans="1:6" x14ac:dyDescent="0.25">
      <c r="A155" s="3">
        <v>45</v>
      </c>
      <c r="B155" s="2">
        <v>45</v>
      </c>
      <c r="C155" s="2">
        <v>45</v>
      </c>
      <c r="D155" s="2"/>
      <c r="E155" s="2"/>
      <c r="F155" s="2"/>
    </row>
    <row r="156" spans="1:6" x14ac:dyDescent="0.25">
      <c r="A156" s="3">
        <v>50</v>
      </c>
      <c r="B156" s="2">
        <v>50</v>
      </c>
      <c r="C156" s="2">
        <v>50</v>
      </c>
      <c r="D156" s="2"/>
      <c r="E156" s="2"/>
      <c r="F156" s="2"/>
    </row>
    <row r="157" spans="1:6" x14ac:dyDescent="0.25">
      <c r="A157" s="3">
        <v>55</v>
      </c>
      <c r="B157" s="2">
        <v>55</v>
      </c>
      <c r="C157" s="2">
        <v>55</v>
      </c>
      <c r="D157" s="2"/>
      <c r="E157" s="2"/>
      <c r="F157" s="2"/>
    </row>
    <row r="158" spans="1:6" x14ac:dyDescent="0.25">
      <c r="A158" s="3">
        <v>58</v>
      </c>
      <c r="B158" s="2">
        <v>58</v>
      </c>
      <c r="C158" s="2">
        <v>58</v>
      </c>
      <c r="D158" s="2"/>
      <c r="E158" s="2"/>
      <c r="F158" s="2"/>
    </row>
    <row r="159" spans="1:6" x14ac:dyDescent="0.25">
      <c r="A159" s="3">
        <v>60</v>
      </c>
      <c r="B159" s="2">
        <v>60</v>
      </c>
      <c r="C159" s="2">
        <v>60</v>
      </c>
      <c r="D159" s="2"/>
      <c r="E159" s="2"/>
      <c r="F159" s="2"/>
    </row>
    <row r="160" spans="1:6" x14ac:dyDescent="0.25">
      <c r="A160" s="3">
        <v>65</v>
      </c>
      <c r="B160" s="2">
        <v>65</v>
      </c>
      <c r="C160" s="2">
        <v>65</v>
      </c>
      <c r="D160" s="2"/>
      <c r="E160" s="2"/>
      <c r="F160" s="2"/>
    </row>
    <row r="161" spans="1:6" x14ac:dyDescent="0.25">
      <c r="A161" s="3">
        <v>68</v>
      </c>
      <c r="B161" s="2">
        <v>68</v>
      </c>
      <c r="C161" s="2">
        <v>68</v>
      </c>
      <c r="D161" s="2"/>
      <c r="E161" s="2"/>
      <c r="F161" s="2"/>
    </row>
    <row r="162" spans="1:6" x14ac:dyDescent="0.25">
      <c r="A162" s="3">
        <v>70</v>
      </c>
      <c r="B162" s="2">
        <v>70</v>
      </c>
      <c r="C162" s="2">
        <v>70</v>
      </c>
      <c r="D162" s="2"/>
      <c r="E162" s="2"/>
      <c r="F162" s="2"/>
    </row>
    <row r="163" spans="1:6" x14ac:dyDescent="0.25">
      <c r="A163" s="3">
        <v>75</v>
      </c>
      <c r="B163" s="2">
        <v>75</v>
      </c>
      <c r="C163" s="2">
        <v>75</v>
      </c>
      <c r="D163" s="2"/>
      <c r="E163" s="2"/>
      <c r="F163" s="2"/>
    </row>
    <row r="164" spans="1:6" x14ac:dyDescent="0.25">
      <c r="A164" s="3">
        <v>78</v>
      </c>
      <c r="B164" s="2">
        <v>78</v>
      </c>
      <c r="C164" s="2">
        <v>78</v>
      </c>
      <c r="D164" s="2"/>
      <c r="E164" s="2"/>
      <c r="F164" s="2"/>
    </row>
    <row r="165" spans="1:6" x14ac:dyDescent="0.25">
      <c r="A165" s="3">
        <v>80</v>
      </c>
      <c r="B165" s="2">
        <v>80</v>
      </c>
      <c r="C165" s="2">
        <v>80</v>
      </c>
      <c r="D165" s="2"/>
      <c r="E165" s="2"/>
      <c r="F165" s="2"/>
    </row>
    <row r="166" spans="1:6" x14ac:dyDescent="0.25">
      <c r="A166" s="3">
        <v>84</v>
      </c>
      <c r="B166" s="2">
        <v>84</v>
      </c>
      <c r="C166" s="2">
        <v>84</v>
      </c>
      <c r="D166" s="2"/>
      <c r="E166" s="2"/>
      <c r="F166" s="2"/>
    </row>
    <row r="167" spans="1:6" x14ac:dyDescent="0.25">
      <c r="A167" s="3">
        <v>85</v>
      </c>
      <c r="B167" s="2">
        <v>85</v>
      </c>
      <c r="C167" s="2">
        <v>85</v>
      </c>
      <c r="D167" s="2"/>
      <c r="E167" s="2"/>
      <c r="F167" s="2"/>
    </row>
    <row r="168" spans="1:6" x14ac:dyDescent="0.25">
      <c r="A168" s="3">
        <v>87</v>
      </c>
      <c r="B168" s="2">
        <v>87</v>
      </c>
      <c r="C168" s="2">
        <v>87</v>
      </c>
      <c r="D168" s="2"/>
      <c r="E168" s="2"/>
      <c r="F168" s="2"/>
    </row>
    <row r="169" spans="1:6" x14ac:dyDescent="0.25">
      <c r="A169" s="3">
        <v>88</v>
      </c>
      <c r="B169" s="2">
        <v>88</v>
      </c>
      <c r="C169" s="2">
        <v>88</v>
      </c>
      <c r="D169" s="2"/>
      <c r="E169" s="2"/>
      <c r="F169" s="2"/>
    </row>
    <row r="170" spans="1:6" x14ac:dyDescent="0.25">
      <c r="A170" s="3">
        <v>89</v>
      </c>
      <c r="B170" s="2">
        <v>89</v>
      </c>
      <c r="C170" s="2">
        <v>89</v>
      </c>
      <c r="D170" s="2"/>
      <c r="E170" s="2"/>
      <c r="F170" s="2"/>
    </row>
    <row r="171" spans="1:6" x14ac:dyDescent="0.25">
      <c r="A171" s="3">
        <v>90</v>
      </c>
      <c r="B171" s="2">
        <v>90</v>
      </c>
      <c r="C171" s="2">
        <v>90</v>
      </c>
      <c r="D171" s="2"/>
      <c r="E171" s="2"/>
      <c r="F171" s="2"/>
    </row>
    <row r="172" spans="1:6" x14ac:dyDescent="0.25">
      <c r="A172" s="3">
        <v>92</v>
      </c>
      <c r="B172" s="2">
        <v>92</v>
      </c>
      <c r="C172" s="2">
        <v>92</v>
      </c>
      <c r="D172" s="2"/>
      <c r="E172" s="2"/>
      <c r="F172" s="2"/>
    </row>
    <row r="173" spans="1:6" x14ac:dyDescent="0.25">
      <c r="A173" s="3">
        <v>93</v>
      </c>
      <c r="B173" s="2">
        <v>93</v>
      </c>
      <c r="C173" s="2">
        <v>93</v>
      </c>
      <c r="D173" s="2"/>
      <c r="E173" s="2"/>
      <c r="F173" s="2"/>
    </row>
    <row r="174" spans="1:6" x14ac:dyDescent="0.25">
      <c r="A174" s="3">
        <v>94</v>
      </c>
      <c r="B174" s="2">
        <v>94</v>
      </c>
      <c r="C174" s="2">
        <v>94</v>
      </c>
      <c r="D174" s="2"/>
      <c r="E174" s="2"/>
      <c r="F174" s="2"/>
    </row>
    <row r="175" spans="1:6" x14ac:dyDescent="0.25">
      <c r="A175" s="3">
        <v>95</v>
      </c>
      <c r="B175" s="2">
        <v>95</v>
      </c>
      <c r="C175" s="2">
        <v>95</v>
      </c>
      <c r="D175" s="2"/>
      <c r="E175" s="2"/>
      <c r="F175" s="2"/>
    </row>
    <row r="176" spans="1:6" x14ac:dyDescent="0.25">
      <c r="A176" s="3">
        <v>96</v>
      </c>
      <c r="B176" s="2">
        <v>96</v>
      </c>
      <c r="C176" s="2">
        <v>96</v>
      </c>
      <c r="D176" s="2"/>
      <c r="E176" s="2"/>
      <c r="F176" s="2"/>
    </row>
    <row r="177" spans="1:16" x14ac:dyDescent="0.25">
      <c r="A177" s="3">
        <v>97</v>
      </c>
      <c r="B177" s="2">
        <v>97</v>
      </c>
      <c r="C177" s="2">
        <v>97</v>
      </c>
      <c r="D177" s="2"/>
      <c r="E177" s="2"/>
      <c r="F177" s="2"/>
    </row>
    <row r="178" spans="1:16" x14ac:dyDescent="0.25">
      <c r="A178" s="3">
        <v>98</v>
      </c>
      <c r="B178" s="2">
        <v>98</v>
      </c>
      <c r="C178" s="2">
        <v>98</v>
      </c>
      <c r="D178" s="2"/>
      <c r="E178" s="2"/>
      <c r="F178" s="2"/>
    </row>
    <row r="179" spans="1:16" x14ac:dyDescent="0.25">
      <c r="A179" s="3">
        <v>99</v>
      </c>
      <c r="B179" s="2">
        <v>99</v>
      </c>
      <c r="C179" s="2">
        <v>99</v>
      </c>
      <c r="D179" s="2"/>
      <c r="E179" s="2"/>
      <c r="F179" s="2"/>
    </row>
    <row r="180" spans="1:16" x14ac:dyDescent="0.25">
      <c r="A180" s="3">
        <v>100</v>
      </c>
      <c r="B180" s="2">
        <v>100</v>
      </c>
      <c r="C180" s="2">
        <v>100</v>
      </c>
      <c r="D180" s="2"/>
      <c r="E180" s="2"/>
      <c r="F180" s="2"/>
    </row>
    <row r="182" spans="1:16" ht="18.75" x14ac:dyDescent="0.25">
      <c r="A182" s="1" t="s">
        <v>101</v>
      </c>
    </row>
    <row r="184" spans="1:16" x14ac:dyDescent="0.25">
      <c r="A184" s="3" t="s">
        <v>102</v>
      </c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3" t="s">
        <v>103</v>
      </c>
      <c r="B185" s="3" t="s">
        <v>42</v>
      </c>
      <c r="C185" s="3" t="s">
        <v>104</v>
      </c>
      <c r="D185" s="3" t="s">
        <v>121</v>
      </c>
      <c r="E185" s="3" t="s">
        <v>43</v>
      </c>
      <c r="F185" s="3" t="s">
        <v>104</v>
      </c>
      <c r="G185" s="3" t="s">
        <v>121</v>
      </c>
      <c r="H185" s="3" t="s">
        <v>44</v>
      </c>
      <c r="I185" s="3" t="s">
        <v>104</v>
      </c>
      <c r="J185" s="3" t="s">
        <v>121</v>
      </c>
      <c r="K185" s="3" t="s">
        <v>45</v>
      </c>
      <c r="L185" s="3" t="s">
        <v>104</v>
      </c>
      <c r="M185" s="3" t="s">
        <v>121</v>
      </c>
      <c r="N185" s="3" t="s">
        <v>105</v>
      </c>
      <c r="O185" s="3" t="s">
        <v>9</v>
      </c>
      <c r="P185" s="2"/>
    </row>
    <row r="186" spans="1:16" x14ac:dyDescent="0.25">
      <c r="A186" s="3"/>
      <c r="B186" s="2">
        <v>0.48709999999999998</v>
      </c>
      <c r="C186" s="2">
        <v>0.35110000000000002</v>
      </c>
      <c r="D186" s="2">
        <v>1.3874</v>
      </c>
      <c r="E186" s="2">
        <v>0.16919999999999999</v>
      </c>
      <c r="F186" s="2">
        <v>0.30220000000000002</v>
      </c>
      <c r="G186" s="2">
        <v>0.56000000000000005</v>
      </c>
      <c r="H186" s="2">
        <v>-0.13800000000000001</v>
      </c>
      <c r="I186" s="2">
        <v>0.52049999999999996</v>
      </c>
      <c r="J186" s="2">
        <v>-0.26519999999999999</v>
      </c>
      <c r="K186" s="2">
        <v>-0.51829999999999998</v>
      </c>
      <c r="L186" s="2">
        <v>0.5272</v>
      </c>
      <c r="M186" s="2">
        <v>-0.98309999999999997</v>
      </c>
      <c r="N186" s="2">
        <v>2.1892999999999998</v>
      </c>
      <c r="O186" s="2">
        <v>0.53</v>
      </c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3" t="s">
        <v>106</v>
      </c>
      <c r="B188" s="3" t="s">
        <v>42</v>
      </c>
      <c r="C188" s="3" t="s">
        <v>104</v>
      </c>
      <c r="D188" s="3" t="s">
        <v>121</v>
      </c>
      <c r="E188" s="3" t="s">
        <v>43</v>
      </c>
      <c r="F188" s="3" t="s">
        <v>104</v>
      </c>
      <c r="G188" s="3" t="s">
        <v>121</v>
      </c>
      <c r="H188" s="3" t="s">
        <v>44</v>
      </c>
      <c r="I188" s="3" t="s">
        <v>104</v>
      </c>
      <c r="J188" s="3" t="s">
        <v>121</v>
      </c>
      <c r="K188" s="3" t="s">
        <v>45</v>
      </c>
      <c r="L188" s="3" t="s">
        <v>104</v>
      </c>
      <c r="M188" s="3" t="s">
        <v>121</v>
      </c>
      <c r="N188" s="3" t="s">
        <v>105</v>
      </c>
      <c r="O188" s="3" t="s">
        <v>9</v>
      </c>
      <c r="P188" s="2"/>
    </row>
    <row r="189" spans="1:16" x14ac:dyDescent="0.25">
      <c r="A189" s="3" t="s">
        <v>133</v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>
        <v>7.7999999999999996E-3</v>
      </c>
      <c r="C190" s="2">
        <v>3.8999999999999998E-3</v>
      </c>
      <c r="D190" s="2">
        <v>2.0089999999999999</v>
      </c>
      <c r="E190" s="2">
        <v>1.9E-3</v>
      </c>
      <c r="F190" s="2">
        <v>3.3999999999999998E-3</v>
      </c>
      <c r="G190" s="2">
        <v>0.56200000000000006</v>
      </c>
      <c r="H190" s="2">
        <v>-8.9999999999999998E-4</v>
      </c>
      <c r="I190" s="2">
        <v>5.8999999999999999E-3</v>
      </c>
      <c r="J190" s="2">
        <v>-0.14680000000000001</v>
      </c>
      <c r="K190" s="2">
        <v>-8.8000000000000005E-3</v>
      </c>
      <c r="L190" s="2">
        <v>5.8999999999999999E-3</v>
      </c>
      <c r="M190" s="2">
        <v>-1.4842</v>
      </c>
      <c r="N190" s="2">
        <v>4.9100999999999999</v>
      </c>
      <c r="O190" s="2">
        <v>0.18</v>
      </c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3" spans="1:6" ht="18.75" x14ac:dyDescent="0.25">
      <c r="A193" s="1" t="s">
        <v>107</v>
      </c>
    </row>
    <row r="195" spans="1:6" x14ac:dyDescent="0.25">
      <c r="A195" s="3" t="s">
        <v>102</v>
      </c>
      <c r="B195" s="3"/>
      <c r="C195" s="3"/>
      <c r="D195" s="3" t="s">
        <v>105</v>
      </c>
      <c r="E195" s="3" t="s">
        <v>108</v>
      </c>
      <c r="F195" s="3" t="s">
        <v>9</v>
      </c>
    </row>
    <row r="196" spans="1:6" x14ac:dyDescent="0.25">
      <c r="A196" s="3" t="s">
        <v>103</v>
      </c>
      <c r="B196" s="2"/>
      <c r="C196" s="2"/>
      <c r="D196" s="2"/>
      <c r="E196" s="2"/>
      <c r="F196" s="2"/>
    </row>
    <row r="197" spans="1:6" x14ac:dyDescent="0.25">
      <c r="A197" s="3" t="s">
        <v>109</v>
      </c>
      <c r="B197" s="3">
        <v>1</v>
      </c>
      <c r="C197" s="3">
        <v>2</v>
      </c>
      <c r="D197" s="2">
        <v>0.6774</v>
      </c>
      <c r="E197" s="2">
        <v>1</v>
      </c>
      <c r="F197" s="2">
        <v>0.41</v>
      </c>
    </row>
    <row r="198" spans="1:6" x14ac:dyDescent="0.25">
      <c r="A198" s="3" t="s">
        <v>109</v>
      </c>
      <c r="B198" s="3">
        <v>1</v>
      </c>
      <c r="C198" s="3">
        <v>3</v>
      </c>
      <c r="D198" s="2">
        <v>0.68569999999999998</v>
      </c>
      <c r="E198" s="2">
        <v>1</v>
      </c>
      <c r="F198" s="2">
        <v>0.41</v>
      </c>
    </row>
    <row r="199" spans="1:6" x14ac:dyDescent="0.25">
      <c r="A199" s="3" t="s">
        <v>109</v>
      </c>
      <c r="B199" s="3">
        <v>1</v>
      </c>
      <c r="C199" s="3">
        <v>4</v>
      </c>
      <c r="D199" s="2">
        <v>1.8814</v>
      </c>
      <c r="E199" s="2">
        <v>1</v>
      </c>
      <c r="F199" s="2">
        <v>0.17</v>
      </c>
    </row>
    <row r="200" spans="1:6" x14ac:dyDescent="0.25">
      <c r="A200" s="3" t="s">
        <v>109</v>
      </c>
      <c r="B200" s="3">
        <v>2</v>
      </c>
      <c r="C200" s="3">
        <v>3</v>
      </c>
      <c r="D200" s="2">
        <v>0.2056</v>
      </c>
      <c r="E200" s="2">
        <v>1</v>
      </c>
      <c r="F200" s="2">
        <v>0.65</v>
      </c>
    </row>
    <row r="201" spans="1:6" x14ac:dyDescent="0.25">
      <c r="A201" s="3" t="s">
        <v>109</v>
      </c>
      <c r="B201" s="3">
        <v>2</v>
      </c>
      <c r="C201" s="3">
        <v>4</v>
      </c>
      <c r="D201" s="2">
        <v>0.90869999999999995</v>
      </c>
      <c r="E201" s="2">
        <v>1</v>
      </c>
      <c r="F201" s="2">
        <v>0.34</v>
      </c>
    </row>
    <row r="202" spans="1:6" x14ac:dyDescent="0.25">
      <c r="A202" s="3" t="s">
        <v>109</v>
      </c>
      <c r="B202" s="3">
        <v>3</v>
      </c>
      <c r="C202" s="3">
        <v>4</v>
      </c>
      <c r="D202" s="2">
        <v>0.17680000000000001</v>
      </c>
      <c r="E202" s="2">
        <v>1</v>
      </c>
      <c r="F202" s="2">
        <v>0.67</v>
      </c>
    </row>
    <row r="203" spans="1:6" x14ac:dyDescent="0.25">
      <c r="A203" s="3" t="s">
        <v>133</v>
      </c>
      <c r="B203" s="2"/>
      <c r="C203" s="2"/>
      <c r="D203" s="2"/>
      <c r="E203" s="2"/>
      <c r="F203" s="2"/>
    </row>
    <row r="204" spans="1:6" x14ac:dyDescent="0.25">
      <c r="A204" s="3" t="s">
        <v>109</v>
      </c>
      <c r="B204" s="3">
        <v>1</v>
      </c>
      <c r="C204" s="3">
        <v>2</v>
      </c>
      <c r="D204" s="2">
        <v>1.9895</v>
      </c>
      <c r="E204" s="2">
        <v>1</v>
      </c>
      <c r="F204" s="2">
        <v>0.16</v>
      </c>
    </row>
    <row r="205" spans="1:6" x14ac:dyDescent="0.25">
      <c r="A205" s="3" t="s">
        <v>109</v>
      </c>
      <c r="B205" s="3">
        <v>1</v>
      </c>
      <c r="C205" s="3">
        <v>3</v>
      </c>
      <c r="D205" s="2">
        <v>1.0477000000000001</v>
      </c>
      <c r="E205" s="2">
        <v>1</v>
      </c>
      <c r="F205" s="2">
        <v>0.31</v>
      </c>
    </row>
    <row r="206" spans="1:6" x14ac:dyDescent="0.25">
      <c r="A206" s="3" t="s">
        <v>109</v>
      </c>
      <c r="B206" s="3">
        <v>1</v>
      </c>
      <c r="C206" s="3">
        <v>4</v>
      </c>
      <c r="D206" s="2">
        <v>4.0918999999999999</v>
      </c>
      <c r="E206" s="2">
        <v>1</v>
      </c>
      <c r="F206" s="2">
        <v>4.2999999999999997E-2</v>
      </c>
    </row>
    <row r="207" spans="1:6" x14ac:dyDescent="0.25">
      <c r="A207" s="3" t="s">
        <v>109</v>
      </c>
      <c r="B207" s="3">
        <v>2</v>
      </c>
      <c r="C207" s="3">
        <v>3</v>
      </c>
      <c r="D207" s="2">
        <v>0.12989999999999999</v>
      </c>
      <c r="E207" s="2">
        <v>1</v>
      </c>
      <c r="F207" s="2">
        <v>0.72</v>
      </c>
    </row>
    <row r="208" spans="1:6" x14ac:dyDescent="0.25">
      <c r="A208" s="3" t="s">
        <v>109</v>
      </c>
      <c r="B208" s="3">
        <v>2</v>
      </c>
      <c r="C208" s="3">
        <v>4</v>
      </c>
      <c r="D208" s="2">
        <v>1.7478</v>
      </c>
      <c r="E208" s="2">
        <v>1</v>
      </c>
      <c r="F208" s="2">
        <v>0.19</v>
      </c>
    </row>
    <row r="209" spans="1:9" x14ac:dyDescent="0.25">
      <c r="A209" s="3" t="s">
        <v>109</v>
      </c>
      <c r="B209" s="3">
        <v>3</v>
      </c>
      <c r="C209" s="3">
        <v>4</v>
      </c>
      <c r="D209" s="2">
        <v>0.60660000000000003</v>
      </c>
      <c r="E209" s="2">
        <v>1</v>
      </c>
      <c r="F209" s="2">
        <v>0.44</v>
      </c>
    </row>
    <row r="211" spans="1:9" ht="18.75" x14ac:dyDescent="0.25">
      <c r="A211" s="1" t="s">
        <v>110</v>
      </c>
    </row>
    <row r="213" spans="1:9" x14ac:dyDescent="0.25">
      <c r="A213" s="2"/>
      <c r="B213" s="3" t="s">
        <v>42</v>
      </c>
      <c r="C213" s="3" t="s">
        <v>104</v>
      </c>
      <c r="D213" s="3" t="s">
        <v>43</v>
      </c>
      <c r="E213" s="3" t="s">
        <v>104</v>
      </c>
      <c r="F213" s="3" t="s">
        <v>44</v>
      </c>
      <c r="G213" s="3" t="s">
        <v>104</v>
      </c>
      <c r="H213" s="3" t="s">
        <v>45</v>
      </c>
      <c r="I213" s="3" t="s">
        <v>104</v>
      </c>
    </row>
    <row r="214" spans="1:9" x14ac:dyDescent="0.25">
      <c r="A214" s="3" t="s">
        <v>111</v>
      </c>
      <c r="B214" s="2">
        <v>0.56430000000000002</v>
      </c>
      <c r="C214" s="2">
        <v>2.0500000000000001E-2</v>
      </c>
      <c r="D214" s="2">
        <v>0.2442</v>
      </c>
      <c r="E214" s="2">
        <v>1.7399999999999999E-2</v>
      </c>
      <c r="F214" s="2">
        <v>0.1416</v>
      </c>
      <c r="G214" s="2">
        <v>1.7299999999999999E-2</v>
      </c>
      <c r="H214" s="2">
        <v>0.05</v>
      </c>
      <c r="I214" s="2">
        <v>8.8999999999999999E-3</v>
      </c>
    </row>
    <row r="215" spans="1:9" x14ac:dyDescent="0.25">
      <c r="A215" s="3" t="s">
        <v>106</v>
      </c>
      <c r="B215" s="2"/>
      <c r="C215" s="2"/>
      <c r="D215" s="2"/>
      <c r="E215" s="2"/>
      <c r="F215" s="2"/>
      <c r="G215" s="2"/>
      <c r="H215" s="2"/>
      <c r="I215" s="2"/>
    </row>
    <row r="216" spans="1:9" x14ac:dyDescent="0.25">
      <c r="A216" s="3" t="s">
        <v>133</v>
      </c>
      <c r="B216" s="2"/>
      <c r="C216" s="2"/>
      <c r="D216" s="2"/>
      <c r="E216" s="2"/>
      <c r="F216" s="2"/>
      <c r="G216" s="2"/>
      <c r="H216" s="2"/>
      <c r="I216" s="2"/>
    </row>
    <row r="217" spans="1:9" x14ac:dyDescent="0.25">
      <c r="A217" s="10">
        <v>43125</v>
      </c>
      <c r="B217" s="2">
        <v>0.21049999999999999</v>
      </c>
      <c r="C217" s="2" t="s">
        <v>11</v>
      </c>
      <c r="D217" s="2">
        <v>0.24959999999999999</v>
      </c>
      <c r="E217" s="2" t="s">
        <v>11</v>
      </c>
      <c r="F217" s="2">
        <v>0.27079999999999999</v>
      </c>
      <c r="G217" s="2" t="s">
        <v>11</v>
      </c>
      <c r="H217" s="2">
        <v>0.34520000000000001</v>
      </c>
      <c r="I217" s="2" t="s">
        <v>11</v>
      </c>
    </row>
    <row r="218" spans="1:9" x14ac:dyDescent="0.25">
      <c r="A218" s="3" t="s">
        <v>134</v>
      </c>
      <c r="B218" s="2">
        <v>0.16669999999999999</v>
      </c>
      <c r="C218" s="2" t="s">
        <v>11</v>
      </c>
      <c r="D218" s="2">
        <v>0.1658</v>
      </c>
      <c r="E218" s="2" t="s">
        <v>11</v>
      </c>
      <c r="F218" s="2">
        <v>0.16450000000000001</v>
      </c>
      <c r="G218" s="2" t="s">
        <v>11</v>
      </c>
      <c r="H218" s="2">
        <v>0.15690000000000001</v>
      </c>
      <c r="I218" s="2" t="s">
        <v>11</v>
      </c>
    </row>
    <row r="219" spans="1:9" x14ac:dyDescent="0.25">
      <c r="A219" s="3" t="s">
        <v>135</v>
      </c>
      <c r="B219" s="2">
        <v>0.18509999999999999</v>
      </c>
      <c r="C219" s="2" t="s">
        <v>11</v>
      </c>
      <c r="D219" s="2">
        <v>0.1762</v>
      </c>
      <c r="E219" s="2" t="s">
        <v>11</v>
      </c>
      <c r="F219" s="2">
        <v>0.17130000000000001</v>
      </c>
      <c r="G219" s="2" t="s">
        <v>11</v>
      </c>
      <c r="H219" s="2">
        <v>0.154</v>
      </c>
      <c r="I219" s="2" t="s">
        <v>11</v>
      </c>
    </row>
    <row r="220" spans="1:9" x14ac:dyDescent="0.25">
      <c r="A220" s="3" t="s">
        <v>136</v>
      </c>
      <c r="B220" s="2">
        <v>0.43769999999999998</v>
      </c>
      <c r="C220" s="2" t="s">
        <v>11</v>
      </c>
      <c r="D220" s="2">
        <v>0.40839999999999999</v>
      </c>
      <c r="E220" s="2" t="s">
        <v>11</v>
      </c>
      <c r="F220" s="2">
        <v>0.39329999999999998</v>
      </c>
      <c r="G220" s="2" t="s">
        <v>11</v>
      </c>
      <c r="H220" s="2">
        <v>0.34389999999999998</v>
      </c>
      <c r="I220" s="2" t="s">
        <v>11</v>
      </c>
    </row>
    <row r="221" spans="1:9" x14ac:dyDescent="0.25">
      <c r="A221" s="3" t="s">
        <v>124</v>
      </c>
      <c r="B221" s="2">
        <v>89.372299999999996</v>
      </c>
      <c r="C221" s="2" t="s">
        <v>11</v>
      </c>
      <c r="D221" s="2">
        <v>86.995099999999994</v>
      </c>
      <c r="E221" s="2" t="s">
        <v>11</v>
      </c>
      <c r="F221" s="2">
        <v>85.605099999999993</v>
      </c>
      <c r="G221" s="2" t="s">
        <v>11</v>
      </c>
      <c r="H221" s="2">
        <v>80.285600000000002</v>
      </c>
      <c r="I221" s="2" t="s">
        <v>11</v>
      </c>
    </row>
    <row r="223" spans="1:9" ht="18.75" x14ac:dyDescent="0.25">
      <c r="A223" s="1" t="s">
        <v>112</v>
      </c>
    </row>
    <row r="225" spans="1:9" x14ac:dyDescent="0.25">
      <c r="A225" s="2"/>
      <c r="B225" s="3" t="s">
        <v>42</v>
      </c>
      <c r="C225" s="3" t="s">
        <v>43</v>
      </c>
      <c r="D225" s="3" t="s">
        <v>44</v>
      </c>
      <c r="E225" s="3" t="s">
        <v>45</v>
      </c>
    </row>
    <row r="226" spans="1:9" x14ac:dyDescent="0.25">
      <c r="A226" s="3" t="s">
        <v>113</v>
      </c>
      <c r="B226" s="2">
        <v>0.56430000000000002</v>
      </c>
      <c r="C226" s="2">
        <v>0.2442</v>
      </c>
      <c r="D226" s="2">
        <v>0.1416</v>
      </c>
      <c r="E226" s="2">
        <v>0.05</v>
      </c>
    </row>
    <row r="227" spans="1:9" x14ac:dyDescent="0.25">
      <c r="A227" s="3" t="s">
        <v>106</v>
      </c>
      <c r="B227" s="2"/>
      <c r="C227" s="2"/>
      <c r="D227" s="2"/>
      <c r="E227" s="2"/>
    </row>
    <row r="228" spans="1:9" x14ac:dyDescent="0.25">
      <c r="A228" s="3" t="s">
        <v>133</v>
      </c>
      <c r="B228" s="2"/>
      <c r="C228" s="2"/>
      <c r="D228" s="2"/>
      <c r="E228" s="2"/>
    </row>
    <row r="229" spans="1:9" x14ac:dyDescent="0.25">
      <c r="A229" s="10">
        <v>43125</v>
      </c>
      <c r="B229" s="2">
        <v>0.50460000000000005</v>
      </c>
      <c r="C229" s="2">
        <v>0.25879999999999997</v>
      </c>
      <c r="D229" s="2">
        <v>0.16300000000000001</v>
      </c>
      <c r="E229" s="2">
        <v>7.3499999999999996E-2</v>
      </c>
    </row>
    <row r="230" spans="1:9" x14ac:dyDescent="0.25">
      <c r="A230" s="3" t="s">
        <v>134</v>
      </c>
      <c r="B230" s="2">
        <v>0.56779999999999997</v>
      </c>
      <c r="C230" s="2">
        <v>0.24429999999999999</v>
      </c>
      <c r="D230" s="2">
        <v>0.1406</v>
      </c>
      <c r="E230" s="2">
        <v>4.7300000000000002E-2</v>
      </c>
    </row>
    <row r="231" spans="1:9" x14ac:dyDescent="0.25">
      <c r="A231" s="3" t="s">
        <v>135</v>
      </c>
      <c r="B231" s="2">
        <v>0.58209999999999995</v>
      </c>
      <c r="C231" s="2">
        <v>0.23980000000000001</v>
      </c>
      <c r="D231" s="2">
        <v>0.13519999999999999</v>
      </c>
      <c r="E231" s="2">
        <v>4.2900000000000001E-2</v>
      </c>
    </row>
    <row r="232" spans="1:9" x14ac:dyDescent="0.25">
      <c r="A232" s="3" t="s">
        <v>136</v>
      </c>
      <c r="B232" s="2">
        <v>0.58860000000000001</v>
      </c>
      <c r="C232" s="2">
        <v>0.23769999999999999</v>
      </c>
      <c r="D232" s="2">
        <v>0.13270000000000001</v>
      </c>
      <c r="E232" s="2">
        <v>4.1000000000000002E-2</v>
      </c>
    </row>
    <row r="234" spans="1:9" ht="18.75" x14ac:dyDescent="0.25">
      <c r="A234" s="1" t="s">
        <v>114</v>
      </c>
    </row>
    <row r="236" spans="1:9" x14ac:dyDescent="0.25">
      <c r="A236" s="2"/>
      <c r="B236" s="24" t="s">
        <v>109</v>
      </c>
      <c r="C236" s="25"/>
      <c r="D236" s="25"/>
      <c r="E236" s="25"/>
      <c r="F236" s="25"/>
      <c r="G236" s="25"/>
      <c r="H236" s="25"/>
      <c r="I236" s="26"/>
    </row>
    <row r="237" spans="1:9" x14ac:dyDescent="0.25">
      <c r="A237" s="3" t="s">
        <v>133</v>
      </c>
      <c r="B237" s="3">
        <v>1</v>
      </c>
      <c r="C237" s="3" t="s">
        <v>104</v>
      </c>
      <c r="D237" s="3">
        <v>2</v>
      </c>
      <c r="E237" s="3" t="s">
        <v>104</v>
      </c>
      <c r="F237" s="3">
        <v>3</v>
      </c>
      <c r="G237" s="3" t="s">
        <v>104</v>
      </c>
      <c r="H237" s="3">
        <v>4</v>
      </c>
      <c r="I237" s="3" t="s">
        <v>104</v>
      </c>
    </row>
    <row r="238" spans="1:9" x14ac:dyDescent="0.25">
      <c r="A238" s="3">
        <v>0</v>
      </c>
      <c r="B238" s="2">
        <v>0.38040000000000002</v>
      </c>
      <c r="C238" s="2">
        <v>0.104</v>
      </c>
      <c r="D238" s="2">
        <v>0.27679999999999999</v>
      </c>
      <c r="E238" s="2">
        <v>7.0699999999999999E-2</v>
      </c>
      <c r="F238" s="2">
        <v>0.2036</v>
      </c>
      <c r="G238" s="2">
        <v>0.1116</v>
      </c>
      <c r="H238" s="2">
        <v>0.13919999999999999</v>
      </c>
      <c r="I238" s="2">
        <v>8.3199999999999996E-2</v>
      </c>
    </row>
    <row r="239" spans="1:9" x14ac:dyDescent="0.25">
      <c r="A239" s="3">
        <v>1</v>
      </c>
      <c r="B239" s="2">
        <v>0.3826</v>
      </c>
      <c r="C239" s="2">
        <v>0.10299999999999999</v>
      </c>
      <c r="D239" s="2">
        <v>0.27679999999999999</v>
      </c>
      <c r="E239" s="2">
        <v>6.9900000000000004E-2</v>
      </c>
      <c r="F239" s="2">
        <v>0.20300000000000001</v>
      </c>
      <c r="G239" s="2">
        <v>0.1101</v>
      </c>
      <c r="H239" s="2">
        <v>0.13769999999999999</v>
      </c>
      <c r="I239" s="2">
        <v>8.1600000000000006E-2</v>
      </c>
    </row>
    <row r="240" spans="1:9" x14ac:dyDescent="0.25">
      <c r="A240" s="3">
        <v>2</v>
      </c>
      <c r="B240" s="2">
        <v>0.38469999999999999</v>
      </c>
      <c r="C240" s="2">
        <v>0.1021</v>
      </c>
      <c r="D240" s="2">
        <v>0.2767</v>
      </c>
      <c r="E240" s="2">
        <v>6.9000000000000006E-2</v>
      </c>
      <c r="F240" s="2">
        <v>0.2024</v>
      </c>
      <c r="G240" s="2">
        <v>0.1087</v>
      </c>
      <c r="H240" s="2">
        <v>0.13619999999999999</v>
      </c>
      <c r="I240" s="2">
        <v>7.9899999999999999E-2</v>
      </c>
    </row>
    <row r="241" spans="1:9" x14ac:dyDescent="0.25">
      <c r="A241" s="3">
        <v>3</v>
      </c>
      <c r="B241" s="2">
        <v>0.38690000000000002</v>
      </c>
      <c r="C241" s="2">
        <v>0.1011</v>
      </c>
      <c r="D241" s="2">
        <v>0.27660000000000001</v>
      </c>
      <c r="E241" s="2">
        <v>6.8199999999999997E-2</v>
      </c>
      <c r="F241" s="2">
        <v>0.20180000000000001</v>
      </c>
      <c r="G241" s="2">
        <v>0.1072</v>
      </c>
      <c r="H241" s="2">
        <v>0.13469999999999999</v>
      </c>
      <c r="I241" s="2">
        <v>7.8299999999999995E-2</v>
      </c>
    </row>
    <row r="242" spans="1:9" x14ac:dyDescent="0.25">
      <c r="A242" s="3">
        <v>5</v>
      </c>
      <c r="B242" s="2">
        <v>0.39129999999999998</v>
      </c>
      <c r="C242" s="2">
        <v>9.9199999999999997E-2</v>
      </c>
      <c r="D242" s="2">
        <v>0.27639999999999998</v>
      </c>
      <c r="E242" s="2">
        <v>6.6500000000000004E-2</v>
      </c>
      <c r="F242" s="2">
        <v>0.20050000000000001</v>
      </c>
      <c r="G242" s="2">
        <v>0.1043</v>
      </c>
      <c r="H242" s="2">
        <v>0.1318</v>
      </c>
      <c r="I242" s="2">
        <v>7.51E-2</v>
      </c>
    </row>
    <row r="243" spans="1:9" x14ac:dyDescent="0.25">
      <c r="A243" s="3">
        <v>9</v>
      </c>
      <c r="B243" s="2">
        <v>0.39989999999999998</v>
      </c>
      <c r="C243" s="2">
        <v>9.5200000000000007E-2</v>
      </c>
      <c r="D243" s="2">
        <v>0.27600000000000002</v>
      </c>
      <c r="E243" s="2">
        <v>6.3200000000000006E-2</v>
      </c>
      <c r="F243" s="2">
        <v>0.19800000000000001</v>
      </c>
      <c r="G243" s="2">
        <v>9.8599999999999993E-2</v>
      </c>
      <c r="H243" s="2">
        <v>0.126</v>
      </c>
      <c r="I243" s="2">
        <v>6.9000000000000006E-2</v>
      </c>
    </row>
    <row r="244" spans="1:9" x14ac:dyDescent="0.25">
      <c r="A244" s="3">
        <v>10</v>
      </c>
      <c r="B244" s="2">
        <v>0.40210000000000001</v>
      </c>
      <c r="C244" s="2">
        <v>9.4200000000000006E-2</v>
      </c>
      <c r="D244" s="2">
        <v>0.27589999999999998</v>
      </c>
      <c r="E244" s="2">
        <v>6.2300000000000001E-2</v>
      </c>
      <c r="F244" s="2">
        <v>0.19739999999999999</v>
      </c>
      <c r="G244" s="2">
        <v>9.7199999999999995E-2</v>
      </c>
      <c r="H244" s="2">
        <v>0.1246</v>
      </c>
      <c r="I244" s="2">
        <v>6.7599999999999993E-2</v>
      </c>
    </row>
    <row r="245" spans="1:9" x14ac:dyDescent="0.25">
      <c r="A245" s="3">
        <v>15</v>
      </c>
      <c r="B245" s="2">
        <v>0.41299999999999998</v>
      </c>
      <c r="C245" s="2">
        <v>8.9099999999999999E-2</v>
      </c>
      <c r="D245" s="2">
        <v>0.27510000000000001</v>
      </c>
      <c r="E245" s="2">
        <v>5.8299999999999998E-2</v>
      </c>
      <c r="F245" s="2">
        <v>0.19409999999999999</v>
      </c>
      <c r="G245" s="2">
        <v>9.0200000000000002E-2</v>
      </c>
      <c r="H245" s="2">
        <v>0.1178</v>
      </c>
      <c r="I245" s="2">
        <v>6.0499999999999998E-2</v>
      </c>
    </row>
    <row r="246" spans="1:9" x14ac:dyDescent="0.25">
      <c r="A246" s="3">
        <v>20</v>
      </c>
      <c r="B246" s="2">
        <v>0.42380000000000001</v>
      </c>
      <c r="C246" s="2">
        <v>8.3900000000000002E-2</v>
      </c>
      <c r="D246" s="2">
        <v>0.27410000000000001</v>
      </c>
      <c r="E246" s="2">
        <v>5.4300000000000001E-2</v>
      </c>
      <c r="F246" s="2">
        <v>0.1908</v>
      </c>
      <c r="G246" s="2">
        <v>8.3299999999999999E-2</v>
      </c>
      <c r="H246" s="2">
        <v>0.1113</v>
      </c>
      <c r="I246" s="2">
        <v>5.3900000000000003E-2</v>
      </c>
    </row>
    <row r="247" spans="1:9" x14ac:dyDescent="0.25">
      <c r="A247" s="3">
        <v>25</v>
      </c>
      <c r="B247" s="2">
        <v>0.43459999999999999</v>
      </c>
      <c r="C247" s="2">
        <v>7.8600000000000003E-2</v>
      </c>
      <c r="D247" s="2">
        <v>0.27300000000000002</v>
      </c>
      <c r="E247" s="2">
        <v>5.0500000000000003E-2</v>
      </c>
      <c r="F247" s="2">
        <v>0.18740000000000001</v>
      </c>
      <c r="G247" s="2">
        <v>7.6600000000000001E-2</v>
      </c>
      <c r="H247" s="2">
        <v>0.105</v>
      </c>
      <c r="I247" s="2">
        <v>4.7800000000000002E-2</v>
      </c>
    </row>
    <row r="248" spans="1:9" x14ac:dyDescent="0.25">
      <c r="A248" s="3">
        <v>30</v>
      </c>
      <c r="B248" s="2">
        <v>0.44540000000000002</v>
      </c>
      <c r="C248" s="2">
        <v>7.3099999999999998E-2</v>
      </c>
      <c r="D248" s="2">
        <v>0.27160000000000001</v>
      </c>
      <c r="E248" s="2">
        <v>4.6800000000000001E-2</v>
      </c>
      <c r="F248" s="2">
        <v>0.18390000000000001</v>
      </c>
      <c r="G248" s="2">
        <v>7.0000000000000007E-2</v>
      </c>
      <c r="H248" s="2">
        <v>9.9099999999999994E-2</v>
      </c>
      <c r="I248" s="2">
        <v>4.2200000000000001E-2</v>
      </c>
    </row>
    <row r="249" spans="1:9" x14ac:dyDescent="0.25">
      <c r="A249" s="3">
        <v>34</v>
      </c>
      <c r="B249" s="2">
        <v>0.45400000000000001</v>
      </c>
      <c r="C249" s="2">
        <v>6.88E-2</v>
      </c>
      <c r="D249" s="2">
        <v>0.27039999999999997</v>
      </c>
      <c r="E249" s="2">
        <v>4.3799999999999999E-2</v>
      </c>
      <c r="F249" s="2">
        <v>0.18110000000000001</v>
      </c>
      <c r="G249" s="2">
        <v>6.4799999999999996E-2</v>
      </c>
      <c r="H249" s="2">
        <v>9.4500000000000001E-2</v>
      </c>
      <c r="I249" s="2">
        <v>3.7999999999999999E-2</v>
      </c>
    </row>
    <row r="250" spans="1:9" x14ac:dyDescent="0.25">
      <c r="A250" s="3">
        <v>35</v>
      </c>
      <c r="B250" s="2">
        <v>0.45619999999999999</v>
      </c>
      <c r="C250" s="2">
        <v>6.7699999999999996E-2</v>
      </c>
      <c r="D250" s="2">
        <v>0.27010000000000001</v>
      </c>
      <c r="E250" s="2">
        <v>4.3099999999999999E-2</v>
      </c>
      <c r="F250" s="2">
        <v>0.1804</v>
      </c>
      <c r="G250" s="2">
        <v>6.3600000000000004E-2</v>
      </c>
      <c r="H250" s="2">
        <v>9.3399999999999997E-2</v>
      </c>
      <c r="I250" s="2">
        <v>3.6999999999999998E-2</v>
      </c>
    </row>
    <row r="251" spans="1:9" x14ac:dyDescent="0.25">
      <c r="A251" s="3">
        <v>40</v>
      </c>
      <c r="B251" s="2">
        <v>0.46679999999999999</v>
      </c>
      <c r="C251" s="2">
        <v>6.2199999999999998E-2</v>
      </c>
      <c r="D251" s="2">
        <v>0.26840000000000003</v>
      </c>
      <c r="E251" s="2">
        <v>3.9600000000000003E-2</v>
      </c>
      <c r="F251" s="2">
        <v>0.17680000000000001</v>
      </c>
      <c r="G251" s="2">
        <v>5.7299999999999997E-2</v>
      </c>
      <c r="H251" s="2">
        <v>8.7999999999999995E-2</v>
      </c>
      <c r="I251" s="2">
        <v>3.2199999999999999E-2</v>
      </c>
    </row>
    <row r="252" spans="1:9" x14ac:dyDescent="0.25">
      <c r="A252" s="3">
        <v>45</v>
      </c>
      <c r="B252" s="2">
        <v>0.47749999999999998</v>
      </c>
      <c r="C252" s="2">
        <v>5.67E-2</v>
      </c>
      <c r="D252" s="2">
        <v>0.26650000000000001</v>
      </c>
      <c r="E252" s="2">
        <v>3.6200000000000003E-2</v>
      </c>
      <c r="F252" s="2">
        <v>0.17319999999999999</v>
      </c>
      <c r="G252" s="2">
        <v>5.1299999999999998E-2</v>
      </c>
      <c r="H252" s="2">
        <v>8.2799999999999999E-2</v>
      </c>
      <c r="I252" s="2">
        <v>2.7900000000000001E-2</v>
      </c>
    </row>
    <row r="253" spans="1:9" x14ac:dyDescent="0.25">
      <c r="A253" s="3">
        <v>50</v>
      </c>
      <c r="B253" s="2">
        <v>0.48799999999999999</v>
      </c>
      <c r="C253" s="2">
        <v>5.1200000000000002E-2</v>
      </c>
      <c r="D253" s="2">
        <v>0.26450000000000001</v>
      </c>
      <c r="E253" s="2">
        <v>3.3000000000000002E-2</v>
      </c>
      <c r="F253" s="2">
        <v>0.16950000000000001</v>
      </c>
      <c r="G253" s="2">
        <v>4.5499999999999999E-2</v>
      </c>
      <c r="H253" s="2">
        <v>7.7899999999999997E-2</v>
      </c>
      <c r="I253" s="2">
        <v>2.4E-2</v>
      </c>
    </row>
    <row r="254" spans="1:9" x14ac:dyDescent="0.25">
      <c r="A254" s="3">
        <v>55</v>
      </c>
      <c r="B254" s="2">
        <v>0.4985</v>
      </c>
      <c r="C254" s="2">
        <v>4.5900000000000003E-2</v>
      </c>
      <c r="D254" s="2">
        <v>0.26240000000000002</v>
      </c>
      <c r="E254" s="2">
        <v>2.9899999999999999E-2</v>
      </c>
      <c r="F254" s="2">
        <v>0.16589999999999999</v>
      </c>
      <c r="G254" s="2">
        <v>0.04</v>
      </c>
      <c r="H254" s="2">
        <v>7.3200000000000001E-2</v>
      </c>
      <c r="I254" s="2">
        <v>2.06E-2</v>
      </c>
    </row>
    <row r="255" spans="1:9" x14ac:dyDescent="0.25">
      <c r="A255" s="3">
        <v>58</v>
      </c>
      <c r="B255" s="2">
        <v>0.50480000000000003</v>
      </c>
      <c r="C255" s="2">
        <v>4.2700000000000002E-2</v>
      </c>
      <c r="D255" s="2">
        <v>0.26100000000000001</v>
      </c>
      <c r="E255" s="2">
        <v>2.81E-2</v>
      </c>
      <c r="F255" s="2">
        <v>0.1636</v>
      </c>
      <c r="G255" s="2">
        <v>3.6799999999999999E-2</v>
      </c>
      <c r="H255" s="2">
        <v>7.0499999999999993E-2</v>
      </c>
      <c r="I255" s="2">
        <v>1.8700000000000001E-2</v>
      </c>
    </row>
    <row r="256" spans="1:9" x14ac:dyDescent="0.25">
      <c r="A256" s="3">
        <v>60</v>
      </c>
      <c r="B256" s="2">
        <v>0.50900000000000001</v>
      </c>
      <c r="C256" s="2">
        <v>4.0599999999999997E-2</v>
      </c>
      <c r="D256" s="2">
        <v>0.2601</v>
      </c>
      <c r="E256" s="2">
        <v>2.7E-2</v>
      </c>
      <c r="F256" s="2">
        <v>0.16220000000000001</v>
      </c>
      <c r="G256" s="2">
        <v>3.4799999999999998E-2</v>
      </c>
      <c r="H256" s="2">
        <v>6.88E-2</v>
      </c>
      <c r="I256" s="2">
        <v>1.7500000000000002E-2</v>
      </c>
    </row>
    <row r="257" spans="1:9" x14ac:dyDescent="0.25">
      <c r="A257" s="3">
        <v>65</v>
      </c>
      <c r="B257" s="2">
        <v>0.51929999999999998</v>
      </c>
      <c r="C257" s="2">
        <v>3.56E-2</v>
      </c>
      <c r="D257" s="2">
        <v>0.25769999999999998</v>
      </c>
      <c r="E257" s="2">
        <v>2.4299999999999999E-2</v>
      </c>
      <c r="F257" s="2">
        <v>0.15840000000000001</v>
      </c>
      <c r="G257" s="2">
        <v>2.9899999999999999E-2</v>
      </c>
      <c r="H257" s="2">
        <v>6.4600000000000005E-2</v>
      </c>
      <c r="I257" s="2">
        <v>1.49E-2</v>
      </c>
    </row>
    <row r="258" spans="1:9" x14ac:dyDescent="0.25">
      <c r="A258" s="3">
        <v>68</v>
      </c>
      <c r="B258" s="2">
        <v>0.52539999999999998</v>
      </c>
      <c r="C258" s="2">
        <v>3.2800000000000003E-2</v>
      </c>
      <c r="D258" s="2">
        <v>0.25609999999999999</v>
      </c>
      <c r="E258" s="2">
        <v>2.29E-2</v>
      </c>
      <c r="F258" s="2">
        <v>0.15620000000000001</v>
      </c>
      <c r="G258" s="2">
        <v>2.7300000000000001E-2</v>
      </c>
      <c r="H258" s="2">
        <v>6.2199999999999998E-2</v>
      </c>
      <c r="I258" s="2">
        <v>1.35E-2</v>
      </c>
    </row>
    <row r="259" spans="1:9" x14ac:dyDescent="0.25">
      <c r="A259" s="3">
        <v>70</v>
      </c>
      <c r="B259" s="2">
        <v>0.52949999999999997</v>
      </c>
      <c r="C259" s="2">
        <v>3.1E-2</v>
      </c>
      <c r="D259" s="2">
        <v>0.25509999999999999</v>
      </c>
      <c r="E259" s="2">
        <v>2.1999999999999999E-2</v>
      </c>
      <c r="F259" s="2">
        <v>0.1547</v>
      </c>
      <c r="G259" s="2">
        <v>2.5600000000000001E-2</v>
      </c>
      <c r="H259" s="2">
        <v>6.0600000000000001E-2</v>
      </c>
      <c r="I259" s="2">
        <v>1.2699999999999999E-2</v>
      </c>
    </row>
    <row r="260" spans="1:9" x14ac:dyDescent="0.25">
      <c r="A260" s="3">
        <v>75</v>
      </c>
      <c r="B260" s="2">
        <v>0.53969999999999996</v>
      </c>
      <c r="C260" s="2">
        <v>2.6800000000000001E-2</v>
      </c>
      <c r="D260" s="2">
        <v>0.25240000000000001</v>
      </c>
      <c r="E260" s="2">
        <v>0.02</v>
      </c>
      <c r="F260" s="2">
        <v>0.151</v>
      </c>
      <c r="G260" s="2">
        <v>2.1999999999999999E-2</v>
      </c>
      <c r="H260" s="2">
        <v>5.6899999999999999E-2</v>
      </c>
      <c r="I260" s="2">
        <v>1.09E-2</v>
      </c>
    </row>
    <row r="261" spans="1:9" x14ac:dyDescent="0.25">
      <c r="A261" s="3">
        <v>78</v>
      </c>
      <c r="B261" s="2">
        <v>0.54569999999999996</v>
      </c>
      <c r="C261" s="2">
        <v>2.47E-2</v>
      </c>
      <c r="D261" s="2">
        <v>0.25080000000000002</v>
      </c>
      <c r="E261" s="2">
        <v>1.9099999999999999E-2</v>
      </c>
      <c r="F261" s="2">
        <v>0.14879999999999999</v>
      </c>
      <c r="G261" s="2">
        <v>2.0199999999999999E-2</v>
      </c>
      <c r="H261" s="2">
        <v>5.4699999999999999E-2</v>
      </c>
      <c r="I261" s="2">
        <v>1.01E-2</v>
      </c>
    </row>
    <row r="262" spans="1:9" x14ac:dyDescent="0.25">
      <c r="A262" s="3">
        <v>80</v>
      </c>
      <c r="B262" s="2">
        <v>0.54969999999999997</v>
      </c>
      <c r="C262" s="2">
        <v>2.35E-2</v>
      </c>
      <c r="D262" s="2">
        <v>0.24970000000000001</v>
      </c>
      <c r="E262" s="2">
        <v>1.8599999999999998E-2</v>
      </c>
      <c r="F262" s="2">
        <v>0.14729999999999999</v>
      </c>
      <c r="G262" s="2">
        <v>1.9199999999999998E-2</v>
      </c>
      <c r="H262" s="2">
        <v>5.33E-2</v>
      </c>
      <c r="I262" s="2">
        <v>9.5999999999999992E-3</v>
      </c>
    </row>
    <row r="263" spans="1:9" x14ac:dyDescent="0.25">
      <c r="A263" s="3">
        <v>84</v>
      </c>
      <c r="B263" s="2">
        <v>0.55759999999999998</v>
      </c>
      <c r="C263" s="2">
        <v>2.1600000000000001E-2</v>
      </c>
      <c r="D263" s="2">
        <v>0.24740000000000001</v>
      </c>
      <c r="E263" s="2">
        <v>1.78E-2</v>
      </c>
      <c r="F263" s="2">
        <v>0.1444</v>
      </c>
      <c r="G263" s="2">
        <v>1.7899999999999999E-2</v>
      </c>
      <c r="H263" s="2">
        <v>5.0599999999999999E-2</v>
      </c>
      <c r="I263" s="2">
        <v>8.8999999999999999E-3</v>
      </c>
    </row>
    <row r="264" spans="1:9" x14ac:dyDescent="0.25">
      <c r="A264" s="3">
        <v>85</v>
      </c>
      <c r="B264" s="2">
        <v>0.55959999999999999</v>
      </c>
      <c r="C264" s="2">
        <v>2.1299999999999999E-2</v>
      </c>
      <c r="D264" s="2">
        <v>0.24679999999999999</v>
      </c>
      <c r="E264" s="2">
        <v>1.77E-2</v>
      </c>
      <c r="F264" s="2">
        <v>0.14360000000000001</v>
      </c>
      <c r="G264" s="2">
        <v>1.7600000000000001E-2</v>
      </c>
      <c r="H264" s="2">
        <v>0.05</v>
      </c>
      <c r="I264" s="2">
        <v>8.8000000000000005E-3</v>
      </c>
    </row>
    <row r="265" spans="1:9" x14ac:dyDescent="0.25">
      <c r="A265" s="3">
        <v>87</v>
      </c>
      <c r="B265" s="2">
        <v>0.5635</v>
      </c>
      <c r="C265" s="2">
        <v>2.0799999999999999E-2</v>
      </c>
      <c r="D265" s="2">
        <v>0.24560000000000001</v>
      </c>
      <c r="E265" s="2">
        <v>1.7500000000000002E-2</v>
      </c>
      <c r="F265" s="2">
        <v>0.14219999999999999</v>
      </c>
      <c r="G265" s="2">
        <v>1.7399999999999999E-2</v>
      </c>
      <c r="H265" s="2">
        <v>4.87E-2</v>
      </c>
      <c r="I265" s="2">
        <v>8.6E-3</v>
      </c>
    </row>
    <row r="266" spans="1:9" x14ac:dyDescent="0.25">
      <c r="A266" s="3">
        <v>88</v>
      </c>
      <c r="B266" s="2">
        <v>0.5655</v>
      </c>
      <c r="C266" s="2">
        <v>2.06E-2</v>
      </c>
      <c r="D266" s="2">
        <v>0.245</v>
      </c>
      <c r="E266" s="2">
        <v>1.7399999999999999E-2</v>
      </c>
      <c r="F266" s="2">
        <v>0.1414</v>
      </c>
      <c r="G266" s="2">
        <v>1.7299999999999999E-2</v>
      </c>
      <c r="H266" s="2">
        <v>4.8000000000000001E-2</v>
      </c>
      <c r="I266" s="2">
        <v>8.5000000000000006E-3</v>
      </c>
    </row>
    <row r="267" spans="1:9" x14ac:dyDescent="0.25">
      <c r="A267" s="3">
        <v>89</v>
      </c>
      <c r="B267" s="2">
        <v>0.5675</v>
      </c>
      <c r="C267" s="2">
        <v>2.0500000000000001E-2</v>
      </c>
      <c r="D267" s="2">
        <v>0.24440000000000001</v>
      </c>
      <c r="E267" s="2">
        <v>1.7399999999999999E-2</v>
      </c>
      <c r="F267" s="2">
        <v>0.14069999999999999</v>
      </c>
      <c r="G267" s="2">
        <v>1.7299999999999999E-2</v>
      </c>
      <c r="H267" s="2">
        <v>4.7399999999999998E-2</v>
      </c>
      <c r="I267" s="2">
        <v>8.5000000000000006E-3</v>
      </c>
    </row>
    <row r="268" spans="1:9" x14ac:dyDescent="0.25">
      <c r="A268" s="3">
        <v>90</v>
      </c>
      <c r="B268" s="2">
        <v>0.56940000000000002</v>
      </c>
      <c r="C268" s="2">
        <v>2.0500000000000001E-2</v>
      </c>
      <c r="D268" s="2">
        <v>0.24379999999999999</v>
      </c>
      <c r="E268" s="2">
        <v>1.7399999999999999E-2</v>
      </c>
      <c r="F268" s="2">
        <v>0.14000000000000001</v>
      </c>
      <c r="G268" s="2">
        <v>1.7399999999999999E-2</v>
      </c>
      <c r="H268" s="2">
        <v>4.6800000000000001E-2</v>
      </c>
      <c r="I268" s="2">
        <v>8.3999999999999995E-3</v>
      </c>
    </row>
    <row r="269" spans="1:9" x14ac:dyDescent="0.25">
      <c r="A269" s="3">
        <v>92</v>
      </c>
      <c r="B269" s="2">
        <v>0.57330000000000003</v>
      </c>
      <c r="C269" s="2">
        <v>2.06E-2</v>
      </c>
      <c r="D269" s="2">
        <v>0.24260000000000001</v>
      </c>
      <c r="E269" s="2">
        <v>1.7500000000000002E-2</v>
      </c>
      <c r="F269" s="2">
        <v>0.13850000000000001</v>
      </c>
      <c r="G269" s="2">
        <v>1.7600000000000001E-2</v>
      </c>
      <c r="H269" s="2">
        <v>4.5600000000000002E-2</v>
      </c>
      <c r="I269" s="2">
        <v>8.3000000000000001E-3</v>
      </c>
    </row>
    <row r="270" spans="1:9" x14ac:dyDescent="0.25">
      <c r="A270" s="3">
        <v>93</v>
      </c>
      <c r="B270" s="2">
        <v>0.57520000000000004</v>
      </c>
      <c r="C270" s="2">
        <v>2.0799999999999999E-2</v>
      </c>
      <c r="D270" s="2">
        <v>0.24199999999999999</v>
      </c>
      <c r="E270" s="2">
        <v>1.7600000000000001E-2</v>
      </c>
      <c r="F270" s="2">
        <v>0.13780000000000001</v>
      </c>
      <c r="G270" s="2">
        <v>1.78E-2</v>
      </c>
      <c r="H270" s="2">
        <v>4.4999999999999998E-2</v>
      </c>
      <c r="I270" s="2">
        <v>8.3000000000000001E-3</v>
      </c>
    </row>
    <row r="271" spans="1:9" x14ac:dyDescent="0.25">
      <c r="A271" s="3">
        <v>94</v>
      </c>
      <c r="B271" s="2">
        <v>0.57720000000000005</v>
      </c>
      <c r="C271" s="2">
        <v>2.1000000000000001E-2</v>
      </c>
      <c r="D271" s="2">
        <v>0.2414</v>
      </c>
      <c r="E271" s="2">
        <v>1.77E-2</v>
      </c>
      <c r="F271" s="2">
        <v>0.1371</v>
      </c>
      <c r="G271" s="2">
        <v>1.7999999999999999E-2</v>
      </c>
      <c r="H271" s="2">
        <v>4.4400000000000002E-2</v>
      </c>
      <c r="I271" s="2">
        <v>8.3000000000000001E-3</v>
      </c>
    </row>
    <row r="272" spans="1:9" x14ac:dyDescent="0.25">
      <c r="A272" s="3">
        <v>95</v>
      </c>
      <c r="B272" s="2">
        <v>0.57909999999999995</v>
      </c>
      <c r="C272" s="2">
        <v>2.1299999999999999E-2</v>
      </c>
      <c r="D272" s="2">
        <v>0.24079999999999999</v>
      </c>
      <c r="E272" s="2">
        <v>1.78E-2</v>
      </c>
      <c r="F272" s="2">
        <v>0.1363</v>
      </c>
      <c r="G272" s="2">
        <v>1.83E-2</v>
      </c>
      <c r="H272" s="2">
        <v>4.3799999999999999E-2</v>
      </c>
      <c r="I272" s="2">
        <v>8.3000000000000001E-3</v>
      </c>
    </row>
    <row r="273" spans="1:9" x14ac:dyDescent="0.25">
      <c r="A273" s="3">
        <v>96</v>
      </c>
      <c r="B273" s="2">
        <v>0.58099999999999996</v>
      </c>
      <c r="C273" s="2">
        <v>2.1600000000000001E-2</v>
      </c>
      <c r="D273" s="2">
        <v>0.2402</v>
      </c>
      <c r="E273" s="2">
        <v>1.7999999999999999E-2</v>
      </c>
      <c r="F273" s="2">
        <v>0.1356</v>
      </c>
      <c r="G273" s="2">
        <v>1.8599999999999998E-2</v>
      </c>
      <c r="H273" s="2">
        <v>4.3200000000000002E-2</v>
      </c>
      <c r="I273" s="2">
        <v>8.3999999999999995E-3</v>
      </c>
    </row>
    <row r="274" spans="1:9" x14ac:dyDescent="0.25">
      <c r="A274" s="3">
        <v>97</v>
      </c>
      <c r="B274" s="2">
        <v>0.58289999999999997</v>
      </c>
      <c r="C274" s="2">
        <v>2.1999999999999999E-2</v>
      </c>
      <c r="D274" s="2">
        <v>0.23949999999999999</v>
      </c>
      <c r="E274" s="2">
        <v>1.8100000000000002E-2</v>
      </c>
      <c r="F274" s="2">
        <v>0.13489999999999999</v>
      </c>
      <c r="G274" s="2">
        <v>1.9E-2</v>
      </c>
      <c r="H274" s="2">
        <v>4.2599999999999999E-2</v>
      </c>
      <c r="I274" s="2">
        <v>8.3999999999999995E-3</v>
      </c>
    </row>
    <row r="275" spans="1:9" x14ac:dyDescent="0.25">
      <c r="A275" s="3">
        <v>98</v>
      </c>
      <c r="B275" s="2">
        <v>0.58479999999999999</v>
      </c>
      <c r="C275" s="2">
        <v>2.24E-2</v>
      </c>
      <c r="D275" s="2">
        <v>0.2389</v>
      </c>
      <c r="E275" s="2">
        <v>1.83E-2</v>
      </c>
      <c r="F275" s="2">
        <v>0.13420000000000001</v>
      </c>
      <c r="G275" s="2">
        <v>1.9300000000000001E-2</v>
      </c>
      <c r="H275" s="2">
        <v>4.2099999999999999E-2</v>
      </c>
      <c r="I275" s="2">
        <v>8.3999999999999995E-3</v>
      </c>
    </row>
    <row r="276" spans="1:9" x14ac:dyDescent="0.25">
      <c r="A276" s="3">
        <v>99</v>
      </c>
      <c r="B276" s="2">
        <v>0.5867</v>
      </c>
      <c r="C276" s="2">
        <v>2.29E-2</v>
      </c>
      <c r="D276" s="2">
        <v>0.23830000000000001</v>
      </c>
      <c r="E276" s="2">
        <v>1.8499999999999999E-2</v>
      </c>
      <c r="F276" s="2">
        <v>0.13339999999999999</v>
      </c>
      <c r="G276" s="2">
        <v>1.9699999999999999E-2</v>
      </c>
      <c r="H276" s="2">
        <v>4.1500000000000002E-2</v>
      </c>
      <c r="I276" s="2">
        <v>8.5000000000000006E-3</v>
      </c>
    </row>
    <row r="277" spans="1:9" x14ac:dyDescent="0.25">
      <c r="A277" s="3">
        <v>100</v>
      </c>
      <c r="B277" s="2">
        <v>0.58860000000000001</v>
      </c>
      <c r="C277" s="2">
        <v>2.3400000000000001E-2</v>
      </c>
      <c r="D277" s="2">
        <v>0.23769999999999999</v>
      </c>
      <c r="E277" s="2">
        <v>1.8800000000000001E-2</v>
      </c>
      <c r="F277" s="2">
        <v>0.13270000000000001</v>
      </c>
      <c r="G277" s="2">
        <v>2.0199999999999999E-2</v>
      </c>
      <c r="H277" s="2">
        <v>4.1000000000000002E-2</v>
      </c>
      <c r="I277" s="2">
        <v>8.5000000000000006E-3</v>
      </c>
    </row>
    <row r="278" spans="1:9" x14ac:dyDescent="0.25">
      <c r="A278" s="27"/>
      <c r="B278" s="28"/>
      <c r="C278" s="28"/>
      <c r="D278" s="28"/>
      <c r="E278" s="28"/>
      <c r="F278" s="28"/>
      <c r="G278" s="28"/>
      <c r="H278" s="28"/>
      <c r="I278" s="29"/>
    </row>
    <row r="279" spans="1:9" x14ac:dyDescent="0.25">
      <c r="A279" s="2"/>
      <c r="B279" s="24" t="s">
        <v>115</v>
      </c>
      <c r="C279" s="25"/>
      <c r="D279" s="25"/>
      <c r="E279" s="25"/>
      <c r="F279" s="25"/>
      <c r="G279" s="25"/>
      <c r="H279" s="25"/>
      <c r="I279" s="26"/>
    </row>
    <row r="280" spans="1:9" x14ac:dyDescent="0.25">
      <c r="A280" s="3" t="s">
        <v>109</v>
      </c>
      <c r="B280" s="3" t="s">
        <v>87</v>
      </c>
      <c r="C280" s="3" t="s">
        <v>104</v>
      </c>
      <c r="D280" s="3" t="s">
        <v>89</v>
      </c>
      <c r="E280" s="3" t="s">
        <v>104</v>
      </c>
      <c r="F280" s="3" t="s">
        <v>90</v>
      </c>
      <c r="G280" s="3" t="s">
        <v>104</v>
      </c>
      <c r="H280" s="3" t="s">
        <v>91</v>
      </c>
      <c r="I280" s="3" t="s">
        <v>104</v>
      </c>
    </row>
    <row r="281" spans="1:9" x14ac:dyDescent="0.25">
      <c r="A281" s="3">
        <v>1</v>
      </c>
      <c r="B281" s="2">
        <v>0.88880000000000003</v>
      </c>
      <c r="C281" s="2" t="s">
        <v>11</v>
      </c>
      <c r="D281" s="2">
        <v>4.9799999999999997E-2</v>
      </c>
      <c r="E281" s="2" t="s">
        <v>11</v>
      </c>
      <c r="F281" s="2">
        <v>5.7099999999999998E-2</v>
      </c>
      <c r="G281" s="2" t="s">
        <v>11</v>
      </c>
      <c r="H281" s="2">
        <v>4.3E-3</v>
      </c>
      <c r="I281" s="2" t="s">
        <v>11</v>
      </c>
    </row>
    <row r="282" spans="1:9" x14ac:dyDescent="0.25">
      <c r="A282" s="3">
        <v>2</v>
      </c>
      <c r="B282" s="2">
        <v>0.11509999999999999</v>
      </c>
      <c r="C282" s="2" t="s">
        <v>11</v>
      </c>
      <c r="D282" s="2">
        <v>0.82450000000000001</v>
      </c>
      <c r="E282" s="2" t="s">
        <v>11</v>
      </c>
      <c r="F282" s="2">
        <v>4.9299999999999997E-2</v>
      </c>
      <c r="G282" s="2" t="s">
        <v>11</v>
      </c>
      <c r="H282" s="2">
        <v>1.0999999999999999E-2</v>
      </c>
      <c r="I282" s="2" t="s">
        <v>11</v>
      </c>
    </row>
    <row r="283" spans="1:9" x14ac:dyDescent="0.25">
      <c r="A283" s="3">
        <v>3</v>
      </c>
      <c r="B283" s="2">
        <v>0.22750000000000001</v>
      </c>
      <c r="C283" s="2" t="s">
        <v>11</v>
      </c>
      <c r="D283" s="2">
        <v>8.5000000000000006E-2</v>
      </c>
      <c r="E283" s="2" t="s">
        <v>11</v>
      </c>
      <c r="F283" s="2">
        <v>0.68530000000000002</v>
      </c>
      <c r="G283" s="2" t="s">
        <v>11</v>
      </c>
      <c r="H283" s="2">
        <v>2.3E-3</v>
      </c>
      <c r="I283" s="2" t="s">
        <v>11</v>
      </c>
    </row>
    <row r="284" spans="1:9" x14ac:dyDescent="0.25">
      <c r="A284" s="3">
        <v>4</v>
      </c>
      <c r="B284" s="2">
        <v>4.82E-2</v>
      </c>
      <c r="C284" s="2" t="s">
        <v>11</v>
      </c>
      <c r="D284" s="2">
        <v>5.3900000000000003E-2</v>
      </c>
      <c r="E284" s="2" t="s">
        <v>11</v>
      </c>
      <c r="F284" s="2">
        <v>6.4000000000000003E-3</v>
      </c>
      <c r="G284" s="2" t="s">
        <v>11</v>
      </c>
      <c r="H284" s="2">
        <v>0.89139999999999997</v>
      </c>
      <c r="I284" s="2" t="s">
        <v>11</v>
      </c>
    </row>
  </sheetData>
  <mergeCells count="5">
    <mergeCell ref="A278:I278"/>
    <mergeCell ref="B279:I279"/>
    <mergeCell ref="A3:F3"/>
    <mergeCell ref="B69:F69"/>
    <mergeCell ref="B236:I236"/>
  </mergeCell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P234"/>
  <sheetViews>
    <sheetView topLeftCell="A157" workbookViewId="0">
      <selection activeCell="B167" sqref="B167"/>
    </sheetView>
  </sheetViews>
  <sheetFormatPr defaultRowHeight="15" x14ac:dyDescent="0.25"/>
  <cols>
    <col min="1" max="5" width="36" customWidth="1"/>
  </cols>
  <sheetData>
    <row r="1" spans="1:6" ht="37.5" x14ac:dyDescent="0.25">
      <c r="A1" s="1" t="s">
        <v>232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10132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14.0777</v>
      </c>
      <c r="C7" s="2"/>
      <c r="D7" s="2"/>
      <c r="E7" s="2"/>
      <c r="F7" s="2"/>
    </row>
    <row r="8" spans="1:6" x14ac:dyDescent="0.25">
      <c r="A8" s="3" t="s">
        <v>4</v>
      </c>
      <c r="B8" s="2">
        <v>14.0777</v>
      </c>
      <c r="C8" s="2"/>
      <c r="D8" s="2"/>
      <c r="E8" s="2"/>
      <c r="F8" s="2"/>
    </row>
    <row r="9" spans="1:6" x14ac:dyDescent="0.25">
      <c r="A9" s="3" t="s">
        <v>5</v>
      </c>
      <c r="B9" s="2">
        <v>430359</v>
      </c>
      <c r="C9" s="2"/>
      <c r="D9" s="2"/>
      <c r="E9" s="2"/>
      <c r="F9" s="2"/>
    </row>
    <row r="10" spans="1:6" x14ac:dyDescent="0.25">
      <c r="A10" s="3" t="s">
        <v>6</v>
      </c>
      <c r="B10" s="2">
        <v>430359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45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216.04509999999999</v>
      </c>
      <c r="C14" s="4">
        <v>3.2999999999999998E-24</v>
      </c>
      <c r="D14" s="2"/>
      <c r="E14" s="2"/>
      <c r="F14" s="2"/>
    </row>
    <row r="15" spans="1:6" x14ac:dyDescent="0.25">
      <c r="A15" s="3" t="s">
        <v>12</v>
      </c>
      <c r="B15" s="2">
        <v>223.12389999999999</v>
      </c>
      <c r="C15" s="4">
        <v>1.8999999999999999E-25</v>
      </c>
      <c r="D15" s="2"/>
      <c r="E15" s="2"/>
      <c r="F15" s="2"/>
    </row>
    <row r="16" spans="1:6" x14ac:dyDescent="0.25">
      <c r="A16" s="3" t="s">
        <v>13</v>
      </c>
      <c r="B16" s="2">
        <v>216.614</v>
      </c>
      <c r="C16" s="4">
        <v>2.7000000000000001E-24</v>
      </c>
      <c r="D16" s="2"/>
      <c r="E16" s="2"/>
      <c r="F16" s="2"/>
    </row>
    <row r="17" spans="1:6" x14ac:dyDescent="0.25">
      <c r="A17" s="3" t="s">
        <v>14</v>
      </c>
      <c r="B17" s="2">
        <v>-199.0103</v>
      </c>
      <c r="C17" s="2"/>
      <c r="D17" s="2"/>
      <c r="E17" s="2"/>
      <c r="F17" s="2"/>
    </row>
    <row r="18" spans="1:6" x14ac:dyDescent="0.25">
      <c r="A18" s="3" t="s">
        <v>15</v>
      </c>
      <c r="B18" s="2">
        <v>126.04510000000001</v>
      </c>
      <c r="C18" s="2"/>
      <c r="D18" s="2"/>
      <c r="E18" s="2"/>
      <c r="F18" s="2"/>
    </row>
    <row r="19" spans="1:6" x14ac:dyDescent="0.25">
      <c r="A19" s="3" t="s">
        <v>16</v>
      </c>
      <c r="B19" s="2">
        <v>81.045100000000005</v>
      </c>
      <c r="C19" s="2"/>
      <c r="D19" s="2"/>
      <c r="E19" s="2"/>
      <c r="F19" s="2"/>
    </row>
    <row r="20" spans="1:6" x14ac:dyDescent="0.25">
      <c r="A20" s="3" t="s">
        <v>17</v>
      </c>
      <c r="B20" s="2">
        <v>-244.0103</v>
      </c>
      <c r="C20" s="2"/>
      <c r="D20" s="2"/>
      <c r="E20" s="2"/>
      <c r="F20" s="2"/>
    </row>
    <row r="21" spans="1:6" x14ac:dyDescent="0.25">
      <c r="A21" s="3" t="s">
        <v>18</v>
      </c>
      <c r="B21" s="2">
        <v>-56.006799999999998</v>
      </c>
      <c r="C21" s="2"/>
      <c r="D21" s="2"/>
      <c r="E21" s="2"/>
      <c r="F21" s="2"/>
    </row>
    <row r="22" spans="1:6" x14ac:dyDescent="0.25">
      <c r="A22" s="3" t="s">
        <v>19</v>
      </c>
      <c r="B22" s="2">
        <v>2.2800000000000001E-2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-10791.8989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-10791.8989</v>
      </c>
      <c r="C27" s="2"/>
      <c r="D27" s="2"/>
      <c r="E27" s="2"/>
      <c r="F27" s="2"/>
    </row>
    <row r="28" spans="1:6" x14ac:dyDescent="0.25">
      <c r="A28" s="3" t="s">
        <v>24</v>
      </c>
      <c r="B28" s="2">
        <v>21639.138599999998</v>
      </c>
      <c r="C28" s="2"/>
      <c r="D28" s="2"/>
      <c r="E28" s="2"/>
      <c r="F28" s="2"/>
    </row>
    <row r="29" spans="1:6" x14ac:dyDescent="0.25">
      <c r="A29" s="3" t="s">
        <v>25</v>
      </c>
      <c r="B29" s="2">
        <v>21595.797900000001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21601.797900000001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21645.138599999998</v>
      </c>
      <c r="C31" s="2"/>
      <c r="D31" s="2"/>
      <c r="E31" s="2"/>
      <c r="F31" s="2"/>
    </row>
    <row r="32" spans="1:6" x14ac:dyDescent="0.25">
      <c r="A32" s="3" t="s">
        <v>28</v>
      </c>
      <c r="B32" s="2">
        <v>21620.071499999998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0.43640000000000001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2.2000000000000001E-3</v>
      </c>
      <c r="C38" s="2"/>
      <c r="D38" s="2"/>
      <c r="E38" s="2"/>
      <c r="F38" s="2"/>
    </row>
    <row r="39" spans="1:6" x14ac:dyDescent="0.25">
      <c r="A39" s="3" t="s">
        <v>33</v>
      </c>
      <c r="B39" s="2">
        <v>1.1000000000000001E-3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-21564.669900000001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10772.771000000001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43129.339800000002</v>
      </c>
      <c r="C42" s="2"/>
      <c r="D42" s="2"/>
      <c r="E42" s="2"/>
      <c r="F42" s="2"/>
    </row>
    <row r="43" spans="1:6" x14ac:dyDescent="0.25">
      <c r="A43" s="3" t="s">
        <v>37</v>
      </c>
      <c r="B43" s="2">
        <v>43258.021200000003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43184.680500000002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5710.5186000000003</v>
      </c>
      <c r="C48" s="2">
        <v>0</v>
      </c>
      <c r="D48" s="2">
        <v>0</v>
      </c>
      <c r="E48" s="2">
        <v>0</v>
      </c>
      <c r="F48" s="2">
        <v>5710.5186000000003</v>
      </c>
    </row>
    <row r="49" spans="1:6" x14ac:dyDescent="0.25">
      <c r="A49" s="3" t="s">
        <v>43</v>
      </c>
      <c r="B49" s="2">
        <v>2728.3638000000001</v>
      </c>
      <c r="C49" s="2">
        <v>0</v>
      </c>
      <c r="D49" s="2">
        <v>0</v>
      </c>
      <c r="E49" s="2">
        <v>0</v>
      </c>
      <c r="F49" s="2">
        <v>2728.3638000000001</v>
      </c>
    </row>
    <row r="50" spans="1:6" x14ac:dyDescent="0.25">
      <c r="A50" s="3" t="s">
        <v>44</v>
      </c>
      <c r="B50" s="2">
        <v>1303.7791999999999</v>
      </c>
      <c r="C50" s="2">
        <v>0</v>
      </c>
      <c r="D50" s="2">
        <v>0</v>
      </c>
      <c r="E50" s="2">
        <v>0</v>
      </c>
      <c r="F50" s="2">
        <v>1303.7791999999999</v>
      </c>
    </row>
    <row r="51" spans="1:6" x14ac:dyDescent="0.25">
      <c r="A51" s="3" t="s">
        <v>45</v>
      </c>
      <c r="B51" s="2">
        <v>389.33839999999998</v>
      </c>
      <c r="C51" s="2">
        <v>0</v>
      </c>
      <c r="D51" s="2">
        <v>0</v>
      </c>
      <c r="E51" s="2">
        <v>0</v>
      </c>
      <c r="F51" s="2">
        <v>389.33839999999998</v>
      </c>
    </row>
    <row r="52" spans="1:6" x14ac:dyDescent="0.25">
      <c r="A52" s="3" t="s">
        <v>46</v>
      </c>
      <c r="B52" s="2">
        <v>10132</v>
      </c>
      <c r="C52" s="2">
        <v>0</v>
      </c>
      <c r="D52" s="2">
        <v>0</v>
      </c>
      <c r="E52" s="2">
        <v>0</v>
      </c>
      <c r="F52" s="2">
        <v>10132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3218.7168000000001</v>
      </c>
      <c r="C56" s="2">
        <v>1538.345</v>
      </c>
      <c r="D56" s="2">
        <v>733.95230000000004</v>
      </c>
      <c r="E56" s="2">
        <v>219.5044</v>
      </c>
      <c r="F56" s="2">
        <v>5710.5186000000003</v>
      </c>
    </row>
    <row r="57" spans="1:6" x14ac:dyDescent="0.25">
      <c r="A57" s="3" t="s">
        <v>43</v>
      </c>
      <c r="B57" s="2">
        <v>1538.345</v>
      </c>
      <c r="C57" s="2">
        <v>736.75130000000001</v>
      </c>
      <c r="D57" s="2">
        <v>348.1952</v>
      </c>
      <c r="E57" s="2">
        <v>105.0722</v>
      </c>
      <c r="F57" s="2">
        <v>2728.3638000000001</v>
      </c>
    </row>
    <row r="58" spans="1:6" x14ac:dyDescent="0.25">
      <c r="A58" s="3" t="s">
        <v>44</v>
      </c>
      <c r="B58" s="2">
        <v>733.95230000000004</v>
      </c>
      <c r="C58" s="2">
        <v>348.1952</v>
      </c>
      <c r="D58" s="2">
        <v>171.85659999999999</v>
      </c>
      <c r="E58" s="2">
        <v>49.774999999999999</v>
      </c>
      <c r="F58" s="2">
        <v>1303.7791999999999</v>
      </c>
    </row>
    <row r="59" spans="1:6" x14ac:dyDescent="0.25">
      <c r="A59" s="3" t="s">
        <v>45</v>
      </c>
      <c r="B59" s="2">
        <v>219.5044</v>
      </c>
      <c r="C59" s="2">
        <v>105.0722</v>
      </c>
      <c r="D59" s="2">
        <v>49.774999999999999</v>
      </c>
      <c r="E59" s="2">
        <v>14.986800000000001</v>
      </c>
      <c r="F59" s="2">
        <v>389.33839999999998</v>
      </c>
    </row>
    <row r="60" spans="1:6" x14ac:dyDescent="0.25">
      <c r="A60" s="3" t="s">
        <v>46</v>
      </c>
      <c r="B60" s="2">
        <v>5710.5186000000003</v>
      </c>
      <c r="C60" s="2">
        <v>2728.3638000000001</v>
      </c>
      <c r="D60" s="2">
        <v>1303.7791999999999</v>
      </c>
      <c r="E60" s="2">
        <v>389.33839999999998</v>
      </c>
      <c r="F60" s="2">
        <v>10132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0.43640000000000001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2.2000000000000001E-3</v>
      </c>
      <c r="C65" s="2"/>
      <c r="D65" s="2"/>
      <c r="E65" s="2"/>
      <c r="F65" s="2"/>
    </row>
    <row r="66" spans="1:6" x14ac:dyDescent="0.25">
      <c r="A66" s="3" t="s">
        <v>33</v>
      </c>
      <c r="B66" s="2">
        <v>1.1000000000000001E-3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230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10132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536</v>
      </c>
      <c r="D103" s="2"/>
      <c r="E103" s="2"/>
      <c r="F103" s="2"/>
    </row>
    <row r="104" spans="1:6" x14ac:dyDescent="0.25">
      <c r="A104" s="5">
        <v>2.5110000000000001E-24</v>
      </c>
      <c r="B104" s="4">
        <v>2.5114864000000001E-24</v>
      </c>
      <c r="C104" s="2"/>
      <c r="D104" s="2"/>
      <c r="E104" s="2"/>
      <c r="F104" s="2"/>
    </row>
    <row r="105" spans="1:6" x14ac:dyDescent="0.25">
      <c r="A105" s="5">
        <v>5.0439999999999997E-24</v>
      </c>
      <c r="B105" s="4">
        <v>5.0441761000000003E-24</v>
      </c>
      <c r="C105" s="2"/>
      <c r="D105" s="2"/>
      <c r="E105" s="2"/>
      <c r="F105" s="2"/>
    </row>
    <row r="106" spans="1:6" x14ac:dyDescent="0.25">
      <c r="A106" s="5">
        <v>6.0260000000000001E-23</v>
      </c>
      <c r="B106" s="4">
        <v>6.0258055999999996E-23</v>
      </c>
      <c r="C106" s="2"/>
      <c r="D106" s="2"/>
      <c r="E106" s="2"/>
      <c r="F106" s="2"/>
    </row>
    <row r="107" spans="1:6" x14ac:dyDescent="0.25">
      <c r="A107" s="5">
        <v>1.005E-20</v>
      </c>
      <c r="B107" s="4">
        <v>1.0051801000000001E-20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536</v>
      </c>
      <c r="D112" s="2"/>
      <c r="E112" s="2"/>
      <c r="F112" s="2"/>
    </row>
    <row r="113" spans="1:6" x14ac:dyDescent="0.25">
      <c r="A113" s="5">
        <v>1.991E-18</v>
      </c>
      <c r="B113" s="4">
        <v>1.9907410000000001E-18</v>
      </c>
      <c r="C113" s="2"/>
      <c r="D113" s="2"/>
      <c r="E113" s="2"/>
      <c r="F113" s="2"/>
    </row>
    <row r="114" spans="1:6" x14ac:dyDescent="0.25">
      <c r="A114" s="5">
        <v>8.1090000000000005E-18</v>
      </c>
      <c r="B114" s="4">
        <v>8.1088476000000007E-18</v>
      </c>
      <c r="C114" s="2"/>
      <c r="D114" s="2"/>
      <c r="E114" s="2"/>
      <c r="F114" s="2"/>
    </row>
    <row r="115" spans="1:6" x14ac:dyDescent="0.25">
      <c r="A115" s="5">
        <v>9.0759999999999995E-17</v>
      </c>
      <c r="B115" s="4">
        <v>9.0761359999999996E-17</v>
      </c>
      <c r="C115" s="2"/>
      <c r="D115" s="2"/>
      <c r="E115" s="2"/>
      <c r="F115" s="2"/>
    </row>
    <row r="116" spans="1:6" x14ac:dyDescent="0.25">
      <c r="A116" s="5">
        <v>9.8809999999999997E-17</v>
      </c>
      <c r="B116" s="4">
        <v>9.8813110000000004E-17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0.99998615000000002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0.99998825000000002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536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1.6699999999999999E-23</v>
      </c>
      <c r="B123" s="4">
        <v>1.6698791E-23</v>
      </c>
      <c r="C123" s="2"/>
      <c r="D123" s="2"/>
      <c r="E123" s="2"/>
      <c r="F123" s="2"/>
    </row>
    <row r="124" spans="1:6" x14ac:dyDescent="0.25">
      <c r="A124" s="5">
        <v>6.0579999999999997E-22</v>
      </c>
      <c r="B124" s="4">
        <v>6.0576505999999995E-22</v>
      </c>
      <c r="C124" s="2"/>
      <c r="D124" s="2"/>
      <c r="E124" s="2"/>
      <c r="F124" s="2"/>
    </row>
    <row r="125" spans="1:6" x14ac:dyDescent="0.25">
      <c r="A125" s="5">
        <v>5.9159999999999998E-21</v>
      </c>
      <c r="B125" s="4">
        <v>5.9163503000000002E-21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0.99990000000000001</v>
      </c>
      <c r="B127" s="2">
        <v>0.99991140000000001</v>
      </c>
      <c r="C127" s="2"/>
      <c r="D127" s="2"/>
      <c r="E127" s="2"/>
      <c r="F127" s="2"/>
    </row>
    <row r="128" spans="1:6" x14ac:dyDescent="0.25">
      <c r="A128" s="3">
        <v>1</v>
      </c>
      <c r="B128" s="2">
        <v>0.99997570000000002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534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233</v>
      </c>
      <c r="B140" s="2" t="s">
        <v>123</v>
      </c>
      <c r="C140" s="2">
        <v>17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14.29</v>
      </c>
      <c r="B142" s="2">
        <v>14.285714</v>
      </c>
      <c r="C142" s="2">
        <v>14.285714</v>
      </c>
      <c r="D142" s="2"/>
      <c r="E142" s="2"/>
      <c r="F142" s="2"/>
    </row>
    <row r="143" spans="1:6" x14ac:dyDescent="0.25">
      <c r="A143" s="3">
        <v>16.670000000000002</v>
      </c>
      <c r="B143" s="2">
        <v>16.666665999999999</v>
      </c>
      <c r="C143" s="2">
        <v>16.666665999999999</v>
      </c>
      <c r="D143" s="2"/>
      <c r="E143" s="2"/>
      <c r="F143" s="2"/>
    </row>
    <row r="144" spans="1:6" x14ac:dyDescent="0.25">
      <c r="A144" s="3">
        <v>20</v>
      </c>
      <c r="B144" s="2">
        <v>20</v>
      </c>
      <c r="C144" s="2">
        <v>20</v>
      </c>
      <c r="D144" s="2"/>
      <c r="E144" s="2"/>
      <c r="F144" s="2"/>
    </row>
    <row r="145" spans="1:6" x14ac:dyDescent="0.25">
      <c r="A145" s="3">
        <v>25</v>
      </c>
      <c r="B145" s="2">
        <v>25</v>
      </c>
      <c r="C145" s="2">
        <v>25</v>
      </c>
      <c r="D145" s="2"/>
      <c r="E145" s="2"/>
      <c r="F145" s="2"/>
    </row>
    <row r="146" spans="1:6" x14ac:dyDescent="0.25">
      <c r="A146" s="3">
        <v>28.57</v>
      </c>
      <c r="B146" s="2">
        <v>28.571428000000001</v>
      </c>
      <c r="C146" s="2">
        <v>28.571428000000001</v>
      </c>
      <c r="D146" s="2"/>
      <c r="E146" s="2"/>
      <c r="F146" s="2"/>
    </row>
    <row r="147" spans="1:6" x14ac:dyDescent="0.25">
      <c r="A147" s="3">
        <v>33.33</v>
      </c>
      <c r="B147" s="2">
        <v>33.333331999999999</v>
      </c>
      <c r="C147" s="2">
        <v>33.333331999999999</v>
      </c>
      <c r="D147" s="2"/>
      <c r="E147" s="2"/>
      <c r="F147" s="2"/>
    </row>
    <row r="148" spans="1:6" x14ac:dyDescent="0.25">
      <c r="A148" s="3">
        <v>40</v>
      </c>
      <c r="B148" s="2">
        <v>40</v>
      </c>
      <c r="C148" s="2">
        <v>40</v>
      </c>
      <c r="D148" s="2"/>
      <c r="E148" s="2"/>
      <c r="F148" s="2"/>
    </row>
    <row r="149" spans="1:6" x14ac:dyDescent="0.25">
      <c r="A149" s="3">
        <v>42.86</v>
      </c>
      <c r="B149" s="2">
        <v>42.857143000000001</v>
      </c>
      <c r="C149" s="2">
        <v>42.857143000000001</v>
      </c>
      <c r="D149" s="2"/>
      <c r="E149" s="2"/>
      <c r="F149" s="2"/>
    </row>
    <row r="150" spans="1:6" x14ac:dyDescent="0.25">
      <c r="A150" s="3">
        <v>50</v>
      </c>
      <c r="B150" s="2">
        <v>50</v>
      </c>
      <c r="C150" s="2">
        <v>50</v>
      </c>
      <c r="D150" s="2"/>
      <c r="E150" s="2"/>
      <c r="F150" s="2"/>
    </row>
    <row r="151" spans="1:6" x14ac:dyDescent="0.25">
      <c r="A151" s="3">
        <v>57.14</v>
      </c>
      <c r="B151" s="2">
        <v>57.142856999999999</v>
      </c>
      <c r="C151" s="2">
        <v>57.142856999999999</v>
      </c>
      <c r="D151" s="2"/>
      <c r="E151" s="2"/>
      <c r="F151" s="2"/>
    </row>
    <row r="152" spans="1:6" x14ac:dyDescent="0.25">
      <c r="A152" s="3">
        <v>66.67</v>
      </c>
      <c r="B152" s="2">
        <v>66.666663999999997</v>
      </c>
      <c r="C152" s="2">
        <v>66.666663999999997</v>
      </c>
      <c r="D152" s="2"/>
      <c r="E152" s="2"/>
      <c r="F152" s="2"/>
    </row>
    <row r="153" spans="1:6" x14ac:dyDescent="0.25">
      <c r="A153" s="3">
        <v>71.430000000000007</v>
      </c>
      <c r="B153" s="2">
        <v>71.428573999999998</v>
      </c>
      <c r="C153" s="2">
        <v>71.428573999999998</v>
      </c>
      <c r="D153" s="2"/>
      <c r="E153" s="2"/>
      <c r="F153" s="2"/>
    </row>
    <row r="154" spans="1:6" x14ac:dyDescent="0.25">
      <c r="A154" s="3">
        <v>75</v>
      </c>
      <c r="B154" s="2">
        <v>75</v>
      </c>
      <c r="C154" s="2">
        <v>75</v>
      </c>
      <c r="D154" s="2"/>
      <c r="E154" s="2"/>
      <c r="F154" s="2"/>
    </row>
    <row r="155" spans="1:6" x14ac:dyDescent="0.25">
      <c r="A155" s="3">
        <v>80</v>
      </c>
      <c r="B155" s="2">
        <v>80</v>
      </c>
      <c r="C155" s="2">
        <v>80</v>
      </c>
      <c r="D155" s="2"/>
      <c r="E155" s="2"/>
      <c r="F155" s="2"/>
    </row>
    <row r="156" spans="1:6" x14ac:dyDescent="0.25">
      <c r="A156" s="3">
        <v>85.71</v>
      </c>
      <c r="B156" s="2">
        <v>85.714286999999999</v>
      </c>
      <c r="C156" s="2">
        <v>85.714286999999999</v>
      </c>
      <c r="D156" s="2"/>
      <c r="E156" s="2"/>
      <c r="F156" s="2"/>
    </row>
    <row r="157" spans="1:6" x14ac:dyDescent="0.25">
      <c r="A157" s="3">
        <v>100</v>
      </c>
      <c r="B157" s="2">
        <v>100</v>
      </c>
      <c r="C157" s="2">
        <v>100</v>
      </c>
      <c r="D157" s="2"/>
      <c r="E157" s="2"/>
      <c r="F157" s="2"/>
    </row>
    <row r="159" spans="1:6" ht="18.75" x14ac:dyDescent="0.25">
      <c r="A159" s="1" t="s">
        <v>101</v>
      </c>
    </row>
    <row r="161" spans="1:16" x14ac:dyDescent="0.25">
      <c r="A161" s="3" t="s">
        <v>102</v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3" t="s">
        <v>103</v>
      </c>
      <c r="B162" s="3" t="s">
        <v>42</v>
      </c>
      <c r="C162" s="3" t="s">
        <v>104</v>
      </c>
      <c r="D162" s="3" t="s">
        <v>121</v>
      </c>
      <c r="E162" s="3" t="s">
        <v>43</v>
      </c>
      <c r="F162" s="3" t="s">
        <v>104</v>
      </c>
      <c r="G162" s="3" t="s">
        <v>121</v>
      </c>
      <c r="H162" s="3" t="s">
        <v>44</v>
      </c>
      <c r="I162" s="3" t="s">
        <v>104</v>
      </c>
      <c r="J162" s="3" t="s">
        <v>121</v>
      </c>
      <c r="K162" s="3" t="s">
        <v>45</v>
      </c>
      <c r="L162" s="3" t="s">
        <v>104</v>
      </c>
      <c r="M162" s="3" t="s">
        <v>121</v>
      </c>
      <c r="N162" s="3" t="s">
        <v>105</v>
      </c>
      <c r="O162" s="3" t="s">
        <v>9</v>
      </c>
      <c r="P162" s="2"/>
    </row>
    <row r="163" spans="1:16" x14ac:dyDescent="0.25">
      <c r="A163" s="3"/>
      <c r="B163" s="2">
        <v>1.2178</v>
      </c>
      <c r="C163" s="2">
        <v>9.3399999999999997E-2</v>
      </c>
      <c r="D163" s="2">
        <v>13.035</v>
      </c>
      <c r="E163" s="2">
        <v>0.46379999999999999</v>
      </c>
      <c r="F163" s="2">
        <v>0.108</v>
      </c>
      <c r="G163" s="2">
        <v>4.2929000000000004</v>
      </c>
      <c r="H163" s="2">
        <v>-0.20230000000000001</v>
      </c>
      <c r="I163" s="2">
        <v>0.1487</v>
      </c>
      <c r="J163" s="2">
        <v>-1.3604000000000001</v>
      </c>
      <c r="K163" s="2">
        <v>-1.4794</v>
      </c>
      <c r="L163" s="2">
        <v>0.1898</v>
      </c>
      <c r="M163" s="2">
        <v>-7.7927</v>
      </c>
      <c r="N163" s="2">
        <v>171.78360000000001</v>
      </c>
      <c r="O163" s="4">
        <v>5.1999999999999996E-37</v>
      </c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3" t="s">
        <v>106</v>
      </c>
      <c r="B165" s="3" t="s">
        <v>42</v>
      </c>
      <c r="C165" s="3" t="s">
        <v>104</v>
      </c>
      <c r="D165" s="3" t="s">
        <v>121</v>
      </c>
      <c r="E165" s="3" t="s">
        <v>43</v>
      </c>
      <c r="F165" s="3" t="s">
        <v>104</v>
      </c>
      <c r="G165" s="3" t="s">
        <v>121</v>
      </c>
      <c r="H165" s="3" t="s">
        <v>44</v>
      </c>
      <c r="I165" s="3" t="s">
        <v>104</v>
      </c>
      <c r="J165" s="3" t="s">
        <v>121</v>
      </c>
      <c r="K165" s="3" t="s">
        <v>45</v>
      </c>
      <c r="L165" s="3" t="s">
        <v>104</v>
      </c>
      <c r="M165" s="3" t="s">
        <v>121</v>
      </c>
      <c r="N165" s="3" t="s">
        <v>105</v>
      </c>
      <c r="O165" s="3" t="s">
        <v>9</v>
      </c>
      <c r="P165" s="2"/>
    </row>
    <row r="166" spans="1:16" x14ac:dyDescent="0.25">
      <c r="A166" s="3" t="s">
        <v>233</v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>
        <v>1.6000000000000001E-3</v>
      </c>
      <c r="C167" s="2">
        <v>6.1000000000000004E-3</v>
      </c>
      <c r="D167" s="2">
        <v>0.26879999999999998</v>
      </c>
      <c r="E167" s="2">
        <v>3.5000000000000001E-3</v>
      </c>
      <c r="F167" s="2">
        <v>5.5999999999999999E-3</v>
      </c>
      <c r="G167" s="2">
        <v>0.61660000000000004</v>
      </c>
      <c r="H167" s="2">
        <v>-8.2000000000000007E-3</v>
      </c>
      <c r="I167" s="2">
        <v>1.4200000000000001E-2</v>
      </c>
      <c r="J167" s="2">
        <v>-0.57520000000000004</v>
      </c>
      <c r="K167" s="2">
        <v>3.0000000000000001E-3</v>
      </c>
      <c r="L167" s="2">
        <v>7.4999999999999997E-3</v>
      </c>
      <c r="M167" s="2">
        <v>0.40789999999999998</v>
      </c>
      <c r="N167" s="2">
        <v>0.57850000000000001</v>
      </c>
      <c r="O167" s="2">
        <v>0.9</v>
      </c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70" spans="1:16" ht="18.75" x14ac:dyDescent="0.25">
      <c r="A170" s="1" t="s">
        <v>107</v>
      </c>
    </row>
    <row r="172" spans="1:16" x14ac:dyDescent="0.25">
      <c r="A172" s="3" t="s">
        <v>102</v>
      </c>
      <c r="B172" s="3"/>
      <c r="C172" s="3"/>
      <c r="D172" s="3" t="s">
        <v>105</v>
      </c>
      <c r="E172" s="3" t="s">
        <v>108</v>
      </c>
      <c r="F172" s="3" t="s">
        <v>9</v>
      </c>
    </row>
    <row r="173" spans="1:16" x14ac:dyDescent="0.25">
      <c r="A173" s="3" t="s">
        <v>103</v>
      </c>
      <c r="B173" s="2"/>
      <c r="C173" s="2"/>
      <c r="D173" s="2"/>
      <c r="E173" s="2"/>
      <c r="F173" s="2"/>
    </row>
    <row r="174" spans="1:16" x14ac:dyDescent="0.25">
      <c r="A174" s="3" t="s">
        <v>109</v>
      </c>
      <c r="B174" s="3">
        <v>1</v>
      </c>
      <c r="C174" s="3">
        <v>2</v>
      </c>
      <c r="D174" s="2">
        <v>44.645099999999999</v>
      </c>
      <c r="E174" s="2">
        <v>1</v>
      </c>
      <c r="F174" s="4">
        <v>2.4000000000000001E-11</v>
      </c>
    </row>
    <row r="175" spans="1:16" x14ac:dyDescent="0.25">
      <c r="A175" s="3" t="s">
        <v>109</v>
      </c>
      <c r="B175" s="3">
        <v>1</v>
      </c>
      <c r="C175" s="3">
        <v>3</v>
      </c>
      <c r="D175" s="2">
        <v>55.344200000000001</v>
      </c>
      <c r="E175" s="2">
        <v>1</v>
      </c>
      <c r="F175" s="4">
        <v>1E-13</v>
      </c>
    </row>
    <row r="176" spans="1:16" x14ac:dyDescent="0.25">
      <c r="A176" s="3" t="s">
        <v>109</v>
      </c>
      <c r="B176" s="3">
        <v>1</v>
      </c>
      <c r="C176" s="3">
        <v>4</v>
      </c>
      <c r="D176" s="2">
        <v>113.14749999999999</v>
      </c>
      <c r="E176" s="2">
        <v>1</v>
      </c>
      <c r="F176" s="4">
        <v>2.0000000000000001E-26</v>
      </c>
    </row>
    <row r="177" spans="1:9" x14ac:dyDescent="0.25">
      <c r="A177" s="3" t="s">
        <v>109</v>
      </c>
      <c r="B177" s="3">
        <v>2</v>
      </c>
      <c r="C177" s="3">
        <v>3</v>
      </c>
      <c r="D177" s="2">
        <v>10.481299999999999</v>
      </c>
      <c r="E177" s="2">
        <v>1</v>
      </c>
      <c r="F177" s="2">
        <v>1.1999999999999999E-3</v>
      </c>
    </row>
    <row r="178" spans="1:9" x14ac:dyDescent="0.25">
      <c r="A178" s="3" t="s">
        <v>109</v>
      </c>
      <c r="B178" s="3">
        <v>2</v>
      </c>
      <c r="C178" s="3">
        <v>4</v>
      </c>
      <c r="D178" s="2">
        <v>53.803100000000001</v>
      </c>
      <c r="E178" s="2">
        <v>1</v>
      </c>
      <c r="F178" s="4">
        <v>2.2E-13</v>
      </c>
    </row>
    <row r="179" spans="1:9" x14ac:dyDescent="0.25">
      <c r="A179" s="3" t="s">
        <v>109</v>
      </c>
      <c r="B179" s="3">
        <v>3</v>
      </c>
      <c r="C179" s="3">
        <v>4</v>
      </c>
      <c r="D179" s="2">
        <v>18.483599999999999</v>
      </c>
      <c r="E179" s="2">
        <v>1</v>
      </c>
      <c r="F179" s="4">
        <v>1.7E-5</v>
      </c>
    </row>
    <row r="180" spans="1:9" x14ac:dyDescent="0.25">
      <c r="A180" s="3" t="s">
        <v>233</v>
      </c>
      <c r="B180" s="2"/>
      <c r="C180" s="2"/>
      <c r="D180" s="2"/>
      <c r="E180" s="2"/>
      <c r="F180" s="2"/>
    </row>
    <row r="181" spans="1:9" x14ac:dyDescent="0.25">
      <c r="A181" s="3" t="s">
        <v>109</v>
      </c>
      <c r="B181" s="3">
        <v>1</v>
      </c>
      <c r="C181" s="3">
        <v>2</v>
      </c>
      <c r="D181" s="2">
        <v>0.17050000000000001</v>
      </c>
      <c r="E181" s="2">
        <v>1</v>
      </c>
      <c r="F181" s="2">
        <v>0.68</v>
      </c>
    </row>
    <row r="182" spans="1:9" x14ac:dyDescent="0.25">
      <c r="A182" s="3" t="s">
        <v>109</v>
      </c>
      <c r="B182" s="3">
        <v>1</v>
      </c>
      <c r="C182" s="3">
        <v>3</v>
      </c>
      <c r="D182" s="2">
        <v>0.25340000000000001</v>
      </c>
      <c r="E182" s="2">
        <v>1</v>
      </c>
      <c r="F182" s="2">
        <v>0.61</v>
      </c>
    </row>
    <row r="183" spans="1:9" x14ac:dyDescent="0.25">
      <c r="A183" s="3" t="s">
        <v>109</v>
      </c>
      <c r="B183" s="3">
        <v>1</v>
      </c>
      <c r="C183" s="3">
        <v>4</v>
      </c>
      <c r="D183" s="2">
        <v>2.6100000000000002E-2</v>
      </c>
      <c r="E183" s="2">
        <v>1</v>
      </c>
      <c r="F183" s="2">
        <v>0.87</v>
      </c>
    </row>
    <row r="184" spans="1:9" x14ac:dyDescent="0.25">
      <c r="A184" s="3" t="s">
        <v>109</v>
      </c>
      <c r="B184" s="3">
        <v>2</v>
      </c>
      <c r="C184" s="3">
        <v>3</v>
      </c>
      <c r="D184" s="2">
        <v>0.38009999999999999</v>
      </c>
      <c r="E184" s="2">
        <v>1</v>
      </c>
      <c r="F184" s="2">
        <v>0.54</v>
      </c>
    </row>
    <row r="185" spans="1:9" x14ac:dyDescent="0.25">
      <c r="A185" s="3" t="s">
        <v>109</v>
      </c>
      <c r="B185" s="3">
        <v>2</v>
      </c>
      <c r="C185" s="3">
        <v>4</v>
      </c>
      <c r="D185" s="2">
        <v>2.5000000000000001E-3</v>
      </c>
      <c r="E185" s="2">
        <v>1</v>
      </c>
      <c r="F185" s="2">
        <v>0.96</v>
      </c>
    </row>
    <row r="186" spans="1:9" x14ac:dyDescent="0.25">
      <c r="A186" s="3" t="s">
        <v>109</v>
      </c>
      <c r="B186" s="3">
        <v>3</v>
      </c>
      <c r="C186" s="3">
        <v>4</v>
      </c>
      <c r="D186" s="2">
        <v>0.31709999999999999</v>
      </c>
      <c r="E186" s="2">
        <v>1</v>
      </c>
      <c r="F186" s="2">
        <v>0.56999999999999995</v>
      </c>
    </row>
    <row r="188" spans="1:9" ht="18.75" x14ac:dyDescent="0.25">
      <c r="A188" s="1" t="s">
        <v>110</v>
      </c>
    </row>
    <row r="190" spans="1:9" x14ac:dyDescent="0.25">
      <c r="A190" s="2"/>
      <c r="B190" s="3" t="s">
        <v>42</v>
      </c>
      <c r="C190" s="3" t="s">
        <v>104</v>
      </c>
      <c r="D190" s="3" t="s">
        <v>43</v>
      </c>
      <c r="E190" s="3" t="s">
        <v>104</v>
      </c>
      <c r="F190" s="3" t="s">
        <v>44</v>
      </c>
      <c r="G190" s="3" t="s">
        <v>104</v>
      </c>
      <c r="H190" s="3" t="s">
        <v>45</v>
      </c>
      <c r="I190" s="3" t="s">
        <v>104</v>
      </c>
    </row>
    <row r="191" spans="1:9" x14ac:dyDescent="0.25">
      <c r="A191" s="3" t="s">
        <v>111</v>
      </c>
      <c r="B191" s="2">
        <v>0.56359999999999999</v>
      </c>
      <c r="C191" s="2">
        <v>2.3800000000000002E-2</v>
      </c>
      <c r="D191" s="2">
        <v>0.26929999999999998</v>
      </c>
      <c r="E191" s="2">
        <v>2.1000000000000001E-2</v>
      </c>
      <c r="F191" s="2">
        <v>0.12870000000000001</v>
      </c>
      <c r="G191" s="2">
        <v>2.0199999999999999E-2</v>
      </c>
      <c r="H191" s="2">
        <v>3.8399999999999997E-2</v>
      </c>
      <c r="I191" s="2">
        <v>8.3999999999999995E-3</v>
      </c>
    </row>
    <row r="192" spans="1:9" x14ac:dyDescent="0.25">
      <c r="A192" s="3" t="s">
        <v>106</v>
      </c>
      <c r="B192" s="2"/>
      <c r="C192" s="2"/>
      <c r="D192" s="2"/>
      <c r="E192" s="2"/>
      <c r="F192" s="2"/>
      <c r="G192" s="2"/>
      <c r="H192" s="2"/>
      <c r="I192" s="2"/>
    </row>
    <row r="193" spans="1:9" x14ac:dyDescent="0.25">
      <c r="A193" s="3" t="s">
        <v>233</v>
      </c>
      <c r="B193" s="2"/>
      <c r="C193" s="2"/>
      <c r="D193" s="2"/>
      <c r="E193" s="2"/>
      <c r="F193" s="2"/>
      <c r="G193" s="2"/>
      <c r="H193" s="2"/>
      <c r="I193" s="2"/>
    </row>
    <row r="194" spans="1:9" x14ac:dyDescent="0.25">
      <c r="A194" s="10">
        <v>43101</v>
      </c>
      <c r="B194" s="2">
        <v>0.86929999999999996</v>
      </c>
      <c r="C194" s="2" t="s">
        <v>11</v>
      </c>
      <c r="D194" s="2">
        <v>0.85599999999999998</v>
      </c>
      <c r="E194" s="2" t="s">
        <v>11</v>
      </c>
      <c r="F194" s="2">
        <v>0.92020000000000002</v>
      </c>
      <c r="G194" s="2" t="s">
        <v>11</v>
      </c>
      <c r="H194" s="2">
        <v>0.85929999999999995</v>
      </c>
      <c r="I194" s="2" t="s">
        <v>11</v>
      </c>
    </row>
    <row r="195" spans="1:9" x14ac:dyDescent="0.25">
      <c r="A195" s="10">
        <v>43148</v>
      </c>
      <c r="B195" s="2">
        <v>0.13070000000000001</v>
      </c>
      <c r="C195" s="2" t="s">
        <v>11</v>
      </c>
      <c r="D195" s="2">
        <v>0.14399999999999999</v>
      </c>
      <c r="E195" s="2" t="s">
        <v>11</v>
      </c>
      <c r="F195" s="2">
        <v>7.9799999999999996E-2</v>
      </c>
      <c r="G195" s="2" t="s">
        <v>11</v>
      </c>
      <c r="H195" s="2">
        <v>0.14069999999999999</v>
      </c>
      <c r="I195" s="2" t="s">
        <v>11</v>
      </c>
    </row>
    <row r="196" spans="1:9" x14ac:dyDescent="0.25">
      <c r="A196" s="3" t="s">
        <v>124</v>
      </c>
      <c r="B196" s="2">
        <v>7.8579999999999997</v>
      </c>
      <c r="C196" s="2" t="s">
        <v>11</v>
      </c>
      <c r="D196" s="2">
        <v>8.8870000000000005</v>
      </c>
      <c r="E196" s="2" t="s">
        <v>11</v>
      </c>
      <c r="F196" s="2">
        <v>4.1757</v>
      </c>
      <c r="G196" s="2" t="s">
        <v>11</v>
      </c>
      <c r="H196" s="2">
        <v>8.6316000000000006</v>
      </c>
      <c r="I196" s="2" t="s">
        <v>11</v>
      </c>
    </row>
    <row r="198" spans="1:9" ht="18.75" x14ac:dyDescent="0.25">
      <c r="A198" s="1" t="s">
        <v>112</v>
      </c>
    </row>
    <row r="200" spans="1:9" x14ac:dyDescent="0.25">
      <c r="A200" s="2"/>
      <c r="B200" s="3" t="s">
        <v>42</v>
      </c>
      <c r="C200" s="3" t="s">
        <v>43</v>
      </c>
      <c r="D200" s="3" t="s">
        <v>44</v>
      </c>
      <c r="E200" s="3" t="s">
        <v>45</v>
      </c>
    </row>
    <row r="201" spans="1:9" x14ac:dyDescent="0.25">
      <c r="A201" s="3" t="s">
        <v>113</v>
      </c>
      <c r="B201" s="2">
        <v>0.56359999999999999</v>
      </c>
      <c r="C201" s="2">
        <v>0.26929999999999998</v>
      </c>
      <c r="D201" s="2">
        <v>0.12870000000000001</v>
      </c>
      <c r="E201" s="2">
        <v>3.8399999999999997E-2</v>
      </c>
    </row>
    <row r="202" spans="1:9" x14ac:dyDescent="0.25">
      <c r="A202" s="3" t="s">
        <v>106</v>
      </c>
      <c r="B202" s="2"/>
      <c r="C202" s="2"/>
      <c r="D202" s="2"/>
      <c r="E202" s="2"/>
    </row>
    <row r="203" spans="1:9" x14ac:dyDescent="0.25">
      <c r="A203" s="3" t="s">
        <v>233</v>
      </c>
      <c r="B203" s="2"/>
      <c r="C203" s="2"/>
      <c r="D203" s="2"/>
      <c r="E203" s="2"/>
    </row>
    <row r="204" spans="1:9" x14ac:dyDescent="0.25">
      <c r="A204" s="10">
        <v>43101</v>
      </c>
      <c r="B204" s="2">
        <v>0.56189999999999996</v>
      </c>
      <c r="C204" s="2">
        <v>0.26440000000000002</v>
      </c>
      <c r="D204" s="2">
        <v>0.1358</v>
      </c>
      <c r="E204" s="2">
        <v>3.7900000000000003E-2</v>
      </c>
    </row>
    <row r="205" spans="1:9" x14ac:dyDescent="0.25">
      <c r="A205" s="10">
        <v>43148</v>
      </c>
      <c r="B205" s="2">
        <v>0.57489999999999997</v>
      </c>
      <c r="C205" s="2">
        <v>0.30209999999999998</v>
      </c>
      <c r="D205" s="2">
        <v>8.09E-2</v>
      </c>
      <c r="E205" s="2">
        <v>4.2099999999999999E-2</v>
      </c>
    </row>
    <row r="207" spans="1:9" ht="18.75" x14ac:dyDescent="0.25">
      <c r="A207" s="1" t="s">
        <v>114</v>
      </c>
    </row>
    <row r="209" spans="1:9" x14ac:dyDescent="0.25">
      <c r="A209" s="2"/>
      <c r="B209" s="24" t="s">
        <v>109</v>
      </c>
      <c r="C209" s="25"/>
      <c r="D209" s="25"/>
      <c r="E209" s="25"/>
      <c r="F209" s="25"/>
      <c r="G209" s="25"/>
      <c r="H209" s="25"/>
      <c r="I209" s="26"/>
    </row>
    <row r="210" spans="1:9" x14ac:dyDescent="0.25">
      <c r="A210" s="3" t="s">
        <v>233</v>
      </c>
      <c r="B210" s="3">
        <v>1</v>
      </c>
      <c r="C210" s="3" t="s">
        <v>104</v>
      </c>
      <c r="D210" s="3">
        <v>2</v>
      </c>
      <c r="E210" s="3" t="s">
        <v>104</v>
      </c>
      <c r="F210" s="3">
        <v>3</v>
      </c>
      <c r="G210" s="3" t="s">
        <v>104</v>
      </c>
      <c r="H210" s="3">
        <v>4</v>
      </c>
      <c r="I210" s="3" t="s">
        <v>104</v>
      </c>
    </row>
    <row r="211" spans="1:9" x14ac:dyDescent="0.25">
      <c r="A211" s="3">
        <v>0</v>
      </c>
      <c r="B211" s="2">
        <v>0.56189999999999996</v>
      </c>
      <c r="C211" s="2">
        <v>2.53E-2</v>
      </c>
      <c r="D211" s="2">
        <v>0.26440000000000002</v>
      </c>
      <c r="E211" s="2">
        <v>2.1899999999999999E-2</v>
      </c>
      <c r="F211" s="2">
        <v>0.1358</v>
      </c>
      <c r="G211" s="2">
        <v>2.1999999999999999E-2</v>
      </c>
      <c r="H211" s="2">
        <v>3.7900000000000003E-2</v>
      </c>
      <c r="I211" s="2">
        <v>9.1000000000000004E-3</v>
      </c>
    </row>
    <row r="212" spans="1:9" x14ac:dyDescent="0.25">
      <c r="A212" s="3">
        <v>14.29</v>
      </c>
      <c r="B212" s="2">
        <v>0.56759999999999999</v>
      </c>
      <c r="C212" s="2">
        <v>2.9100000000000001E-2</v>
      </c>
      <c r="D212" s="2">
        <v>0.2742</v>
      </c>
      <c r="E212" s="2">
        <v>2.24E-2</v>
      </c>
      <c r="F212" s="2">
        <v>0.1192</v>
      </c>
      <c r="G212" s="2">
        <v>2.9399999999999999E-2</v>
      </c>
      <c r="H212" s="2">
        <v>3.9E-2</v>
      </c>
      <c r="I212" s="2">
        <v>8.5000000000000006E-3</v>
      </c>
    </row>
    <row r="213" spans="1:9" x14ac:dyDescent="0.25">
      <c r="A213" s="3">
        <v>16.670000000000002</v>
      </c>
      <c r="B213" s="2">
        <v>0.56840000000000002</v>
      </c>
      <c r="C213" s="2">
        <v>3.1300000000000001E-2</v>
      </c>
      <c r="D213" s="2">
        <v>0.2757</v>
      </c>
      <c r="E213" s="2">
        <v>2.3199999999999998E-2</v>
      </c>
      <c r="F213" s="2">
        <v>0.1167</v>
      </c>
      <c r="G213" s="2">
        <v>3.2599999999999997E-2</v>
      </c>
      <c r="H213" s="2">
        <v>3.9199999999999999E-2</v>
      </c>
      <c r="I213" s="2">
        <v>8.6E-3</v>
      </c>
    </row>
    <row r="214" spans="1:9" x14ac:dyDescent="0.25">
      <c r="A214" s="3">
        <v>20</v>
      </c>
      <c r="B214" s="2">
        <v>0.56940000000000002</v>
      </c>
      <c r="C214" s="2">
        <v>3.4799999999999998E-2</v>
      </c>
      <c r="D214" s="2">
        <v>0.27800000000000002</v>
      </c>
      <c r="E214" s="2">
        <v>2.47E-2</v>
      </c>
      <c r="F214" s="2">
        <v>0.11310000000000001</v>
      </c>
      <c r="G214" s="2">
        <v>3.7100000000000001E-2</v>
      </c>
      <c r="H214" s="2">
        <v>3.95E-2</v>
      </c>
      <c r="I214" s="2">
        <v>8.8999999999999999E-3</v>
      </c>
    </row>
    <row r="215" spans="1:9" x14ac:dyDescent="0.25">
      <c r="A215" s="3">
        <v>25</v>
      </c>
      <c r="B215" s="2">
        <v>0.57089999999999996</v>
      </c>
      <c r="C215" s="2">
        <v>4.0300000000000002E-2</v>
      </c>
      <c r="D215" s="2">
        <v>0.28129999999999999</v>
      </c>
      <c r="E215" s="2">
        <v>2.7300000000000001E-2</v>
      </c>
      <c r="F215" s="2">
        <v>0.108</v>
      </c>
      <c r="G215" s="2">
        <v>4.3999999999999997E-2</v>
      </c>
      <c r="H215" s="2">
        <v>3.9899999999999998E-2</v>
      </c>
      <c r="I215" s="2">
        <v>9.4999999999999998E-3</v>
      </c>
    </row>
    <row r="216" spans="1:9" x14ac:dyDescent="0.25">
      <c r="A216" s="3">
        <v>28.57</v>
      </c>
      <c r="B216" s="2">
        <v>0.57189999999999996</v>
      </c>
      <c r="C216" s="2">
        <v>4.4400000000000002E-2</v>
      </c>
      <c r="D216" s="2">
        <v>0.28360000000000002</v>
      </c>
      <c r="E216" s="2">
        <v>2.9499999999999998E-2</v>
      </c>
      <c r="F216" s="2">
        <v>0.10440000000000001</v>
      </c>
      <c r="G216" s="2">
        <v>4.8599999999999997E-2</v>
      </c>
      <c r="H216" s="2">
        <v>4.0099999999999997E-2</v>
      </c>
      <c r="I216" s="2">
        <v>1.01E-2</v>
      </c>
    </row>
    <row r="217" spans="1:9" x14ac:dyDescent="0.25">
      <c r="A217" s="3">
        <v>33.33</v>
      </c>
      <c r="B217" s="2">
        <v>0.57299999999999995</v>
      </c>
      <c r="C217" s="2">
        <v>4.9799999999999997E-2</v>
      </c>
      <c r="D217" s="2">
        <v>0.28670000000000001</v>
      </c>
      <c r="E217" s="2">
        <v>3.27E-2</v>
      </c>
      <c r="F217" s="2">
        <v>9.9900000000000003E-2</v>
      </c>
      <c r="G217" s="2">
        <v>5.45E-2</v>
      </c>
      <c r="H217" s="2">
        <v>4.0500000000000001E-2</v>
      </c>
      <c r="I217" s="2">
        <v>1.0999999999999999E-2</v>
      </c>
    </row>
    <row r="218" spans="1:9" x14ac:dyDescent="0.25">
      <c r="A218" s="3">
        <v>40</v>
      </c>
      <c r="B218" s="2">
        <v>0.57440000000000002</v>
      </c>
      <c r="C218" s="2">
        <v>5.74E-2</v>
      </c>
      <c r="D218" s="2">
        <v>0.29089999999999999</v>
      </c>
      <c r="E218" s="2">
        <v>3.7499999999999999E-2</v>
      </c>
      <c r="F218" s="2">
        <v>9.3799999999999994E-2</v>
      </c>
      <c r="G218" s="2">
        <v>6.2E-2</v>
      </c>
      <c r="H218" s="2">
        <v>4.1000000000000002E-2</v>
      </c>
      <c r="I218" s="2">
        <v>1.26E-2</v>
      </c>
    </row>
    <row r="219" spans="1:9" x14ac:dyDescent="0.25">
      <c r="A219" s="3">
        <v>42.86</v>
      </c>
      <c r="B219" s="2">
        <v>0.57489999999999997</v>
      </c>
      <c r="C219" s="2">
        <v>6.0499999999999998E-2</v>
      </c>
      <c r="D219" s="2">
        <v>0.29270000000000002</v>
      </c>
      <c r="E219" s="2">
        <v>3.9600000000000003E-2</v>
      </c>
      <c r="F219" s="2">
        <v>9.1300000000000006E-2</v>
      </c>
      <c r="G219" s="2">
        <v>6.4899999999999999E-2</v>
      </c>
      <c r="H219" s="2">
        <v>4.1200000000000001E-2</v>
      </c>
      <c r="I219" s="2">
        <v>1.3299999999999999E-2</v>
      </c>
    </row>
    <row r="220" spans="1:9" x14ac:dyDescent="0.25">
      <c r="A220" s="3">
        <v>50</v>
      </c>
      <c r="B220" s="2">
        <v>0.57599999999999996</v>
      </c>
      <c r="C220" s="2">
        <v>6.83E-2</v>
      </c>
      <c r="D220" s="2">
        <v>0.29709999999999998</v>
      </c>
      <c r="E220" s="2">
        <v>4.53E-2</v>
      </c>
      <c r="F220" s="2">
        <v>8.5199999999999998E-2</v>
      </c>
      <c r="G220" s="2">
        <v>7.1400000000000005E-2</v>
      </c>
      <c r="H220" s="2">
        <v>4.1599999999999998E-2</v>
      </c>
      <c r="I220" s="2">
        <v>1.54E-2</v>
      </c>
    </row>
    <row r="221" spans="1:9" x14ac:dyDescent="0.25">
      <c r="A221" s="3">
        <v>57.14</v>
      </c>
      <c r="B221" s="2">
        <v>0.57679999999999998</v>
      </c>
      <c r="C221" s="2">
        <v>7.5700000000000003E-2</v>
      </c>
      <c r="D221" s="2">
        <v>0.30149999999999999</v>
      </c>
      <c r="E221" s="2">
        <v>5.11E-2</v>
      </c>
      <c r="F221" s="2">
        <v>7.9600000000000004E-2</v>
      </c>
      <c r="G221" s="2">
        <v>7.6899999999999996E-2</v>
      </c>
      <c r="H221" s="2">
        <v>4.2099999999999999E-2</v>
      </c>
      <c r="I221" s="2">
        <v>1.7500000000000002E-2</v>
      </c>
    </row>
    <row r="222" spans="1:9" x14ac:dyDescent="0.25">
      <c r="A222" s="3">
        <v>66.67</v>
      </c>
      <c r="B222" s="2">
        <v>0.57750000000000001</v>
      </c>
      <c r="C222" s="2">
        <v>8.5199999999999998E-2</v>
      </c>
      <c r="D222" s="2">
        <v>0.30719999999999997</v>
      </c>
      <c r="E222" s="2">
        <v>5.9200000000000003E-2</v>
      </c>
      <c r="F222" s="2">
        <v>7.2599999999999998E-2</v>
      </c>
      <c r="G222" s="2">
        <v>8.2799999999999999E-2</v>
      </c>
      <c r="H222" s="2">
        <v>4.2700000000000002E-2</v>
      </c>
      <c r="I222" s="2">
        <v>2.06E-2</v>
      </c>
    </row>
    <row r="223" spans="1:9" x14ac:dyDescent="0.25">
      <c r="A223" s="3">
        <v>71.430000000000007</v>
      </c>
      <c r="B223" s="2">
        <v>0.57769999999999999</v>
      </c>
      <c r="C223" s="2">
        <v>8.9800000000000005E-2</v>
      </c>
      <c r="D223" s="2">
        <v>0.31</v>
      </c>
      <c r="E223" s="2">
        <v>6.3299999999999995E-2</v>
      </c>
      <c r="F223" s="2">
        <v>6.93E-2</v>
      </c>
      <c r="G223" s="2">
        <v>8.5099999999999995E-2</v>
      </c>
      <c r="H223" s="2">
        <v>4.2999999999999997E-2</v>
      </c>
      <c r="I223" s="2">
        <v>2.23E-2</v>
      </c>
    </row>
    <row r="224" spans="1:9" x14ac:dyDescent="0.25">
      <c r="A224" s="3">
        <v>75</v>
      </c>
      <c r="B224" s="2">
        <v>0.57769999999999999</v>
      </c>
      <c r="C224" s="2">
        <v>9.3200000000000005E-2</v>
      </c>
      <c r="D224" s="2">
        <v>0.31209999999999999</v>
      </c>
      <c r="E224" s="2">
        <v>6.6500000000000004E-2</v>
      </c>
      <c r="F224" s="2">
        <v>6.6900000000000001E-2</v>
      </c>
      <c r="G224" s="2">
        <v>8.6599999999999996E-2</v>
      </c>
      <c r="H224" s="2">
        <v>4.3299999999999998E-2</v>
      </c>
      <c r="I224" s="2">
        <v>2.35E-2</v>
      </c>
    </row>
    <row r="225" spans="1:9" x14ac:dyDescent="0.25">
      <c r="A225" s="3">
        <v>80</v>
      </c>
      <c r="B225" s="2">
        <v>0.57769999999999999</v>
      </c>
      <c r="C225" s="2">
        <v>9.8000000000000004E-2</v>
      </c>
      <c r="D225" s="2">
        <v>0.315</v>
      </c>
      <c r="E225" s="2">
        <v>7.0999999999999994E-2</v>
      </c>
      <c r="F225" s="2">
        <v>6.3700000000000007E-2</v>
      </c>
      <c r="G225" s="2">
        <v>8.8400000000000006E-2</v>
      </c>
      <c r="H225" s="2">
        <v>4.36E-2</v>
      </c>
      <c r="I225" s="2">
        <v>2.53E-2</v>
      </c>
    </row>
    <row r="226" spans="1:9" x14ac:dyDescent="0.25">
      <c r="A226" s="3">
        <v>85.71</v>
      </c>
      <c r="B226" s="2">
        <v>0.5776</v>
      </c>
      <c r="C226" s="2">
        <v>0.1033</v>
      </c>
      <c r="D226" s="2">
        <v>0.31819999999999998</v>
      </c>
      <c r="E226" s="2">
        <v>7.6100000000000001E-2</v>
      </c>
      <c r="F226" s="2">
        <v>6.0199999999999997E-2</v>
      </c>
      <c r="G226" s="2">
        <v>0.09</v>
      </c>
      <c r="H226" s="2">
        <v>4.3900000000000002E-2</v>
      </c>
      <c r="I226" s="2">
        <v>2.7300000000000001E-2</v>
      </c>
    </row>
    <row r="227" spans="1:9" x14ac:dyDescent="0.25">
      <c r="A227" s="3">
        <v>100</v>
      </c>
      <c r="B227" s="2">
        <v>0.57669999999999999</v>
      </c>
      <c r="C227" s="2">
        <v>0.1163</v>
      </c>
      <c r="D227" s="2">
        <v>0.32619999999999999</v>
      </c>
      <c r="E227" s="2">
        <v>8.9399999999999993E-2</v>
      </c>
      <c r="F227" s="2">
        <v>5.2299999999999999E-2</v>
      </c>
      <c r="G227" s="2">
        <v>9.2200000000000004E-2</v>
      </c>
      <c r="H227" s="2">
        <v>4.4699999999999997E-2</v>
      </c>
      <c r="I227" s="2">
        <v>3.27E-2</v>
      </c>
    </row>
    <row r="228" spans="1:9" x14ac:dyDescent="0.25">
      <c r="A228" s="27"/>
      <c r="B228" s="28"/>
      <c r="C228" s="28"/>
      <c r="D228" s="28"/>
      <c r="E228" s="28"/>
      <c r="F228" s="28"/>
      <c r="G228" s="28"/>
      <c r="H228" s="28"/>
      <c r="I228" s="29"/>
    </row>
    <row r="229" spans="1:9" x14ac:dyDescent="0.25">
      <c r="A229" s="2"/>
      <c r="B229" s="24" t="s">
        <v>115</v>
      </c>
      <c r="C229" s="25"/>
      <c r="D229" s="25"/>
      <c r="E229" s="25"/>
      <c r="F229" s="25"/>
      <c r="G229" s="25"/>
      <c r="H229" s="25"/>
      <c r="I229" s="26"/>
    </row>
    <row r="230" spans="1:9" x14ac:dyDescent="0.25">
      <c r="A230" s="3" t="s">
        <v>109</v>
      </c>
      <c r="B230" s="3" t="s">
        <v>87</v>
      </c>
      <c r="C230" s="3" t="s">
        <v>104</v>
      </c>
      <c r="D230" s="3" t="s">
        <v>89</v>
      </c>
      <c r="E230" s="3" t="s">
        <v>104</v>
      </c>
      <c r="F230" s="3" t="s">
        <v>90</v>
      </c>
      <c r="G230" s="3" t="s">
        <v>104</v>
      </c>
      <c r="H230" s="3" t="s">
        <v>91</v>
      </c>
      <c r="I230" s="3" t="s">
        <v>104</v>
      </c>
    </row>
    <row r="231" spans="1:9" x14ac:dyDescent="0.25">
      <c r="A231" s="3">
        <v>1</v>
      </c>
      <c r="B231" s="2">
        <v>0.88360000000000005</v>
      </c>
      <c r="C231" s="2" t="s">
        <v>11</v>
      </c>
      <c r="D231" s="2">
        <v>5.3400000000000003E-2</v>
      </c>
      <c r="E231" s="2" t="s">
        <v>11</v>
      </c>
      <c r="F231" s="2">
        <v>5.8599999999999999E-2</v>
      </c>
      <c r="G231" s="2" t="s">
        <v>11</v>
      </c>
      <c r="H231" s="2">
        <v>4.3E-3</v>
      </c>
      <c r="I231" s="2" t="s">
        <v>11</v>
      </c>
    </row>
    <row r="232" spans="1:9" x14ac:dyDescent="0.25">
      <c r="A232" s="3">
        <v>2</v>
      </c>
      <c r="B232" s="2">
        <v>0.1118</v>
      </c>
      <c r="C232" s="2" t="s">
        <v>11</v>
      </c>
      <c r="D232" s="2">
        <v>0.83089999999999997</v>
      </c>
      <c r="E232" s="2" t="s">
        <v>11</v>
      </c>
      <c r="F232" s="2">
        <v>4.6300000000000001E-2</v>
      </c>
      <c r="G232" s="2" t="s">
        <v>11</v>
      </c>
      <c r="H232" s="2">
        <v>1.0999999999999999E-2</v>
      </c>
      <c r="I232" s="2" t="s">
        <v>11</v>
      </c>
    </row>
    <row r="233" spans="1:9" x14ac:dyDescent="0.25">
      <c r="A233" s="3">
        <v>3</v>
      </c>
      <c r="B233" s="2">
        <v>0.25609999999999999</v>
      </c>
      <c r="C233" s="2" t="s">
        <v>11</v>
      </c>
      <c r="D233" s="2">
        <v>9.6600000000000005E-2</v>
      </c>
      <c r="E233" s="2" t="s">
        <v>11</v>
      </c>
      <c r="F233" s="2">
        <v>0.64500000000000002</v>
      </c>
      <c r="G233" s="2" t="s">
        <v>11</v>
      </c>
      <c r="H233" s="2">
        <v>2.3E-3</v>
      </c>
      <c r="I233" s="2" t="s">
        <v>11</v>
      </c>
    </row>
    <row r="234" spans="1:9" x14ac:dyDescent="0.25">
      <c r="A234" s="3">
        <v>4</v>
      </c>
      <c r="B234" s="2">
        <v>6.3299999999999995E-2</v>
      </c>
      <c r="C234" s="2" t="s">
        <v>11</v>
      </c>
      <c r="D234" s="2">
        <v>7.6700000000000004E-2</v>
      </c>
      <c r="E234" s="2" t="s">
        <v>11</v>
      </c>
      <c r="F234" s="2">
        <v>7.7000000000000002E-3</v>
      </c>
      <c r="G234" s="2" t="s">
        <v>11</v>
      </c>
      <c r="H234" s="2">
        <v>0.85229999999999995</v>
      </c>
      <c r="I234" s="2" t="s">
        <v>11</v>
      </c>
    </row>
  </sheetData>
  <mergeCells count="5">
    <mergeCell ref="A3:F3"/>
    <mergeCell ref="B69:F69"/>
    <mergeCell ref="B209:I209"/>
    <mergeCell ref="A228:I228"/>
    <mergeCell ref="B229:I229"/>
  </mergeCell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P204"/>
  <sheetViews>
    <sheetView workbookViewId="0">
      <selection activeCell="A2" sqref="A1:A2"/>
    </sheetView>
  </sheetViews>
  <sheetFormatPr defaultRowHeight="15" x14ac:dyDescent="0.25"/>
  <cols>
    <col min="1" max="5" width="36" customWidth="1"/>
  </cols>
  <sheetData>
    <row r="1" spans="1:6" ht="37.5" x14ac:dyDescent="0.25">
      <c r="A1" s="1" t="s">
        <v>229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10132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12.834099999999999</v>
      </c>
      <c r="C7" s="2"/>
      <c r="D7" s="2"/>
      <c r="E7" s="2"/>
      <c r="F7" s="2"/>
    </row>
    <row r="8" spans="1:6" x14ac:dyDescent="0.25">
      <c r="A8" s="3" t="s">
        <v>4</v>
      </c>
      <c r="B8" s="2">
        <v>12.834099999999999</v>
      </c>
      <c r="C8" s="2"/>
      <c r="D8" s="2"/>
      <c r="E8" s="2"/>
      <c r="F8" s="2"/>
    </row>
    <row r="9" spans="1:6" x14ac:dyDescent="0.25">
      <c r="A9" s="3" t="s">
        <v>5</v>
      </c>
      <c r="B9" s="2">
        <v>555359</v>
      </c>
      <c r="C9" s="2"/>
      <c r="D9" s="2"/>
      <c r="E9" s="2"/>
      <c r="F9" s="2"/>
    </row>
    <row r="10" spans="1:6" x14ac:dyDescent="0.25">
      <c r="A10" s="3" t="s">
        <v>6</v>
      </c>
      <c r="B10" s="2">
        <v>555359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-10780.3932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-10780.3932</v>
      </c>
      <c r="C27" s="2"/>
      <c r="D27" s="2"/>
      <c r="E27" s="2"/>
      <c r="F27" s="2"/>
    </row>
    <row r="28" spans="1:6" x14ac:dyDescent="0.25">
      <c r="A28" s="3" t="s">
        <v>24</v>
      </c>
      <c r="B28" s="2">
        <v>21616.127100000002</v>
      </c>
      <c r="C28" s="2"/>
      <c r="D28" s="2"/>
      <c r="E28" s="2"/>
      <c r="F28" s="2"/>
    </row>
    <row r="29" spans="1:6" x14ac:dyDescent="0.25">
      <c r="A29" s="3" t="s">
        <v>25</v>
      </c>
      <c r="B29" s="2">
        <v>21572.786400000001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21578.786400000001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21622.127100000002</v>
      </c>
      <c r="C31" s="2"/>
      <c r="D31" s="2"/>
      <c r="E31" s="2"/>
      <c r="F31" s="2"/>
    </row>
    <row r="32" spans="1:6" x14ac:dyDescent="0.25">
      <c r="A32" s="3" t="s">
        <v>28</v>
      </c>
      <c r="B32" s="2">
        <v>21597.0599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0.4365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4.0000000000000001E-3</v>
      </c>
      <c r="C38" s="2"/>
      <c r="D38" s="2"/>
      <c r="E38" s="2"/>
      <c r="F38" s="2"/>
    </row>
    <row r="39" spans="1:6" x14ac:dyDescent="0.25">
      <c r="A39" s="3" t="s">
        <v>33</v>
      </c>
      <c r="B39" s="2">
        <v>2.5999999999999999E-3</v>
      </c>
      <c r="C39" s="2"/>
      <c r="D39" s="2"/>
      <c r="E39" s="2"/>
      <c r="F39" s="2"/>
    </row>
    <row r="40" spans="1:6" x14ac:dyDescent="0.25">
      <c r="A40" s="3" t="s">
        <v>34</v>
      </c>
      <c r="B40" s="2">
        <v>-21536.451300000001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10756.0581</v>
      </c>
      <c r="C41" s="2"/>
      <c r="D41" s="2"/>
      <c r="E41" s="2"/>
      <c r="F41" s="2"/>
    </row>
    <row r="42" spans="1:6" x14ac:dyDescent="0.25">
      <c r="A42" s="3" t="s">
        <v>36</v>
      </c>
      <c r="B42" s="2">
        <v>43072.902600000001</v>
      </c>
      <c r="C42" s="2"/>
      <c r="D42" s="2"/>
      <c r="E42" s="2"/>
      <c r="F42" s="2"/>
    </row>
    <row r="43" spans="1:6" x14ac:dyDescent="0.25">
      <c r="A43" s="3" t="s">
        <v>37</v>
      </c>
      <c r="B43" s="2">
        <v>43201.584000000003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43128.243300000002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5709.0622000000003</v>
      </c>
      <c r="C48" s="2">
        <v>0</v>
      </c>
      <c r="D48" s="2">
        <v>0</v>
      </c>
      <c r="E48" s="2">
        <v>0</v>
      </c>
      <c r="F48" s="2">
        <v>5709.0622000000003</v>
      </c>
    </row>
    <row r="49" spans="1:6" x14ac:dyDescent="0.25">
      <c r="A49" s="3" t="s">
        <v>43</v>
      </c>
      <c r="B49" s="2">
        <v>2727.0419999999999</v>
      </c>
      <c r="C49" s="2">
        <v>0</v>
      </c>
      <c r="D49" s="2">
        <v>0</v>
      </c>
      <c r="E49" s="2">
        <v>0</v>
      </c>
      <c r="F49" s="2">
        <v>2727.0419999999999</v>
      </c>
    </row>
    <row r="50" spans="1:6" x14ac:dyDescent="0.25">
      <c r="A50" s="3" t="s">
        <v>44</v>
      </c>
      <c r="B50" s="2">
        <v>1306.5360000000001</v>
      </c>
      <c r="C50" s="2">
        <v>0</v>
      </c>
      <c r="D50" s="2">
        <v>0</v>
      </c>
      <c r="E50" s="2">
        <v>0</v>
      </c>
      <c r="F50" s="2">
        <v>1306.5360000000001</v>
      </c>
    </row>
    <row r="51" spans="1:6" x14ac:dyDescent="0.25">
      <c r="A51" s="3" t="s">
        <v>45</v>
      </c>
      <c r="B51" s="2">
        <v>389.35969999999998</v>
      </c>
      <c r="C51" s="2">
        <v>0</v>
      </c>
      <c r="D51" s="2">
        <v>0</v>
      </c>
      <c r="E51" s="2">
        <v>0</v>
      </c>
      <c r="F51" s="2">
        <v>389.35969999999998</v>
      </c>
    </row>
    <row r="52" spans="1:6" x14ac:dyDescent="0.25">
      <c r="A52" s="3" t="s">
        <v>46</v>
      </c>
      <c r="B52" s="2">
        <v>10132</v>
      </c>
      <c r="C52" s="2">
        <v>0</v>
      </c>
      <c r="D52" s="2">
        <v>0</v>
      </c>
      <c r="E52" s="2">
        <v>0</v>
      </c>
      <c r="F52" s="2">
        <v>10132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3217.4025999999999</v>
      </c>
      <c r="C56" s="2">
        <v>1534.3949</v>
      </c>
      <c r="D56" s="2">
        <v>737.93880000000001</v>
      </c>
      <c r="E56" s="2">
        <v>219.32599999999999</v>
      </c>
      <c r="F56" s="2">
        <v>5709.0622000000003</v>
      </c>
    </row>
    <row r="57" spans="1:6" x14ac:dyDescent="0.25">
      <c r="A57" s="3" t="s">
        <v>43</v>
      </c>
      <c r="B57" s="2">
        <v>1534.3949</v>
      </c>
      <c r="C57" s="2">
        <v>743.24530000000004</v>
      </c>
      <c r="D57" s="2">
        <v>344.32859999999999</v>
      </c>
      <c r="E57" s="2">
        <v>105.0733</v>
      </c>
      <c r="F57" s="2">
        <v>2727.0419999999999</v>
      </c>
    </row>
    <row r="58" spans="1:6" x14ac:dyDescent="0.25">
      <c r="A58" s="3" t="s">
        <v>44</v>
      </c>
      <c r="B58" s="2">
        <v>737.93880000000001</v>
      </c>
      <c r="C58" s="2">
        <v>344.32859999999999</v>
      </c>
      <c r="D58" s="2">
        <v>174.2792</v>
      </c>
      <c r="E58" s="2">
        <v>49.989600000000003</v>
      </c>
      <c r="F58" s="2">
        <v>1306.5360000000001</v>
      </c>
    </row>
    <row r="59" spans="1:6" x14ac:dyDescent="0.25">
      <c r="A59" s="3" t="s">
        <v>45</v>
      </c>
      <c r="B59" s="2">
        <v>219.32599999999999</v>
      </c>
      <c r="C59" s="2">
        <v>105.0733</v>
      </c>
      <c r="D59" s="2">
        <v>49.989600000000003</v>
      </c>
      <c r="E59" s="2">
        <v>14.9709</v>
      </c>
      <c r="F59" s="2">
        <v>389.35969999999998</v>
      </c>
    </row>
    <row r="60" spans="1:6" x14ac:dyDescent="0.25">
      <c r="A60" s="3" t="s">
        <v>46</v>
      </c>
      <c r="B60" s="2">
        <v>5709.0622000000003</v>
      </c>
      <c r="C60" s="2">
        <v>2727.0419999999999</v>
      </c>
      <c r="D60" s="2">
        <v>1306.5360000000001</v>
      </c>
      <c r="E60" s="2">
        <v>389.35969999999998</v>
      </c>
      <c r="F60" s="2">
        <v>10132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0.4365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4.0000000000000001E-3</v>
      </c>
      <c r="C65" s="2"/>
      <c r="D65" s="2"/>
      <c r="E65" s="2"/>
      <c r="F65" s="2"/>
    </row>
    <row r="66" spans="1:6" x14ac:dyDescent="0.25">
      <c r="A66" s="3" t="s">
        <v>33</v>
      </c>
      <c r="B66" s="2">
        <v>2.5999999999999999E-3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230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10132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536</v>
      </c>
      <c r="D103" s="2"/>
      <c r="E103" s="2"/>
      <c r="F103" s="2"/>
    </row>
    <row r="104" spans="1:6" x14ac:dyDescent="0.25">
      <c r="A104" s="5">
        <v>2.5110000000000001E-24</v>
      </c>
      <c r="B104" s="4">
        <v>2.5114864000000001E-24</v>
      </c>
      <c r="C104" s="2"/>
      <c r="D104" s="2"/>
      <c r="E104" s="2"/>
      <c r="F104" s="2"/>
    </row>
    <row r="105" spans="1:6" x14ac:dyDescent="0.25">
      <c r="A105" s="5">
        <v>5.0439999999999997E-24</v>
      </c>
      <c r="B105" s="4">
        <v>5.0441761000000003E-24</v>
      </c>
      <c r="C105" s="2"/>
      <c r="D105" s="2"/>
      <c r="E105" s="2"/>
      <c r="F105" s="2"/>
    </row>
    <row r="106" spans="1:6" x14ac:dyDescent="0.25">
      <c r="A106" s="5">
        <v>6.0260000000000001E-23</v>
      </c>
      <c r="B106" s="4">
        <v>6.0258055999999996E-23</v>
      </c>
      <c r="C106" s="2"/>
      <c r="D106" s="2"/>
      <c r="E106" s="2"/>
      <c r="F106" s="2"/>
    </row>
    <row r="107" spans="1:6" x14ac:dyDescent="0.25">
      <c r="A107" s="5">
        <v>1.005E-20</v>
      </c>
      <c r="B107" s="4">
        <v>1.0051801000000001E-20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536</v>
      </c>
      <c r="D112" s="2"/>
      <c r="E112" s="2"/>
      <c r="F112" s="2"/>
    </row>
    <row r="113" spans="1:6" x14ac:dyDescent="0.25">
      <c r="A113" s="5">
        <v>1.991E-18</v>
      </c>
      <c r="B113" s="4">
        <v>1.9907410000000001E-18</v>
      </c>
      <c r="C113" s="2"/>
      <c r="D113" s="2"/>
      <c r="E113" s="2"/>
      <c r="F113" s="2"/>
    </row>
    <row r="114" spans="1:6" x14ac:dyDescent="0.25">
      <c r="A114" s="5">
        <v>8.1090000000000005E-18</v>
      </c>
      <c r="B114" s="4">
        <v>8.1088476000000007E-18</v>
      </c>
      <c r="C114" s="2"/>
      <c r="D114" s="2"/>
      <c r="E114" s="2"/>
      <c r="F114" s="2"/>
    </row>
    <row r="115" spans="1:6" x14ac:dyDescent="0.25">
      <c r="A115" s="5">
        <v>9.0759999999999995E-17</v>
      </c>
      <c r="B115" s="4">
        <v>9.0761359999999996E-17</v>
      </c>
      <c r="C115" s="2"/>
      <c r="D115" s="2"/>
      <c r="E115" s="2"/>
      <c r="F115" s="2"/>
    </row>
    <row r="116" spans="1:6" x14ac:dyDescent="0.25">
      <c r="A116" s="5">
        <v>9.8809999999999997E-17</v>
      </c>
      <c r="B116" s="4">
        <v>9.8813110000000004E-17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0.99998615000000002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0.99998825000000002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536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1.6699999999999999E-23</v>
      </c>
      <c r="B123" s="4">
        <v>1.6698791E-23</v>
      </c>
      <c r="C123" s="2"/>
      <c r="D123" s="2"/>
      <c r="E123" s="2"/>
      <c r="F123" s="2"/>
    </row>
    <row r="124" spans="1:6" x14ac:dyDescent="0.25">
      <c r="A124" s="5">
        <v>6.0579999999999997E-22</v>
      </c>
      <c r="B124" s="4">
        <v>6.0576505999999995E-22</v>
      </c>
      <c r="C124" s="2"/>
      <c r="D124" s="2"/>
      <c r="E124" s="2"/>
      <c r="F124" s="2"/>
    </row>
    <row r="125" spans="1:6" x14ac:dyDescent="0.25">
      <c r="A125" s="5">
        <v>5.9159999999999998E-21</v>
      </c>
      <c r="B125" s="4">
        <v>5.9163503000000002E-21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0.99990000000000001</v>
      </c>
      <c r="B127" s="2">
        <v>0.99991140000000001</v>
      </c>
      <c r="C127" s="2"/>
      <c r="D127" s="2"/>
      <c r="E127" s="2"/>
      <c r="F127" s="2"/>
    </row>
    <row r="128" spans="1:6" x14ac:dyDescent="0.25">
      <c r="A128" s="3">
        <v>1</v>
      </c>
      <c r="B128" s="2">
        <v>0.99997570000000002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534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231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1.2549999999999999</v>
      </c>
      <c r="C148" s="2">
        <v>0.14799999999999999</v>
      </c>
      <c r="D148" s="2">
        <v>8.4792000000000005</v>
      </c>
      <c r="E148" s="2">
        <v>0.63719999999999999</v>
      </c>
      <c r="F148" s="2">
        <v>0.15379999999999999</v>
      </c>
      <c r="G148" s="2">
        <v>4.1416000000000004</v>
      </c>
      <c r="H148" s="2">
        <v>-0.50160000000000005</v>
      </c>
      <c r="I148" s="2">
        <v>0.30890000000000001</v>
      </c>
      <c r="J148" s="2">
        <v>-1.6238999999999999</v>
      </c>
      <c r="K148" s="2">
        <v>-1.3906000000000001</v>
      </c>
      <c r="L148" s="2">
        <v>0.21049999999999999</v>
      </c>
      <c r="M148" s="2">
        <v>-6.6074999999999999</v>
      </c>
      <c r="N148" s="2">
        <v>108.9939</v>
      </c>
      <c r="O148" s="4">
        <v>1.7999999999999999E-23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231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-3.0499999999999999E-2</v>
      </c>
      <c r="C152" s="2">
        <v>0.14979999999999999</v>
      </c>
      <c r="D152" s="2">
        <v>-0.2039</v>
      </c>
      <c r="E152" s="2">
        <v>-0.20039999999999999</v>
      </c>
      <c r="F152" s="2">
        <v>0.15459999999999999</v>
      </c>
      <c r="G152" s="2">
        <v>-1.2966</v>
      </c>
      <c r="H152" s="2">
        <v>0.31519999999999998</v>
      </c>
      <c r="I152" s="2">
        <v>0.31040000000000001</v>
      </c>
      <c r="J152" s="2">
        <v>1.0154000000000001</v>
      </c>
      <c r="K152" s="2">
        <v>-8.4199999999999997E-2</v>
      </c>
      <c r="L152" s="2">
        <v>0.21229999999999999</v>
      </c>
      <c r="M152" s="2">
        <v>-0.39679999999999999</v>
      </c>
      <c r="N152" s="2">
        <v>2.2035999999999998</v>
      </c>
      <c r="O152" s="2">
        <v>0.53</v>
      </c>
      <c r="P152" s="2"/>
    </row>
    <row r="153" spans="1:16" x14ac:dyDescent="0.25">
      <c r="A153" s="3">
        <v>100</v>
      </c>
      <c r="B153" s="2">
        <v>3.0499999999999999E-2</v>
      </c>
      <c r="C153" s="2">
        <v>0.14979999999999999</v>
      </c>
      <c r="D153" s="2">
        <v>0.2039</v>
      </c>
      <c r="E153" s="2">
        <v>0.20039999999999999</v>
      </c>
      <c r="F153" s="2">
        <v>0.15459999999999999</v>
      </c>
      <c r="G153" s="2">
        <v>1.2966</v>
      </c>
      <c r="H153" s="2">
        <v>-0.31519999999999998</v>
      </c>
      <c r="I153" s="2">
        <v>0.31040000000000001</v>
      </c>
      <c r="J153" s="2">
        <v>-1.0154000000000001</v>
      </c>
      <c r="K153" s="2">
        <v>8.4199999999999997E-2</v>
      </c>
      <c r="L153" s="2">
        <v>0.21229999999999999</v>
      </c>
      <c r="M153" s="2">
        <v>0.39679999999999999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14.982200000000001</v>
      </c>
      <c r="E160" s="2">
        <v>1</v>
      </c>
      <c r="F160" s="2">
        <v>1.1E-4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17.413499999999999</v>
      </c>
      <c r="E161" s="2">
        <v>1</v>
      </c>
      <c r="F161" s="4">
        <v>3.0000000000000001E-5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99.673599999999993</v>
      </c>
      <c r="E162" s="2">
        <v>1</v>
      </c>
      <c r="F162" s="4">
        <v>1.7999999999999999E-23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7.3689999999999998</v>
      </c>
      <c r="E163" s="2">
        <v>1</v>
      </c>
      <c r="F163" s="2">
        <v>6.7000000000000002E-3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52.388599999999997</v>
      </c>
      <c r="E164" s="2">
        <v>1</v>
      </c>
      <c r="F164" s="4">
        <v>4.5999999999999996E-13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3.6974</v>
      </c>
      <c r="E165" s="2">
        <v>1</v>
      </c>
      <c r="F165" s="2">
        <v>5.5E-2</v>
      </c>
    </row>
    <row r="166" spans="1:9" x14ac:dyDescent="0.25">
      <c r="A166" s="3" t="s">
        <v>231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1.073</v>
      </c>
      <c r="E167" s="2">
        <v>1</v>
      </c>
      <c r="F167" s="2">
        <v>0.3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0.66679999999999995</v>
      </c>
      <c r="E168" s="2">
        <v>1</v>
      </c>
      <c r="F168" s="2">
        <v>0.41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4.0399999999999998E-2</v>
      </c>
      <c r="E169" s="2">
        <v>1</v>
      </c>
      <c r="F169" s="2">
        <v>0.84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1.5033000000000001</v>
      </c>
      <c r="E170" s="2">
        <v>1</v>
      </c>
      <c r="F170" s="2">
        <v>0.22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0.16969999999999999</v>
      </c>
      <c r="E171" s="2">
        <v>1</v>
      </c>
      <c r="F171" s="2">
        <v>0.68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0.7349</v>
      </c>
      <c r="E172" s="2">
        <v>1</v>
      </c>
      <c r="F172" s="2">
        <v>0.39</v>
      </c>
    </row>
    <row r="174" spans="1:9" ht="18.75" x14ac:dyDescent="0.25">
      <c r="A174" s="1" t="s">
        <v>110</v>
      </c>
    </row>
    <row r="176" spans="1:9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0.5635</v>
      </c>
      <c r="C177" s="2">
        <v>2.3699999999999999E-2</v>
      </c>
      <c r="D177" s="2">
        <v>0.26919999999999999</v>
      </c>
      <c r="E177" s="2">
        <v>2.0899999999999998E-2</v>
      </c>
      <c r="F177" s="2">
        <v>0.129</v>
      </c>
      <c r="G177" s="2">
        <v>0.02</v>
      </c>
      <c r="H177" s="2">
        <v>3.8399999999999997E-2</v>
      </c>
      <c r="I177" s="2">
        <v>8.3999999999999995E-3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231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0.87619999999999998</v>
      </c>
      <c r="C180" s="2" t="s">
        <v>11</v>
      </c>
      <c r="D180" s="2">
        <v>0.83430000000000004</v>
      </c>
      <c r="E180" s="2" t="s">
        <v>11</v>
      </c>
      <c r="F180" s="2">
        <v>0.93389999999999995</v>
      </c>
      <c r="G180" s="2" t="s">
        <v>11</v>
      </c>
      <c r="H180" s="2">
        <v>0.86399999999999999</v>
      </c>
      <c r="I180" s="2" t="s">
        <v>11</v>
      </c>
    </row>
    <row r="181" spans="1:9" x14ac:dyDescent="0.25">
      <c r="A181" s="3">
        <v>100</v>
      </c>
      <c r="B181" s="2">
        <v>0.12379999999999999</v>
      </c>
      <c r="C181" s="2" t="s">
        <v>11</v>
      </c>
      <c r="D181" s="2">
        <v>0.16569999999999999</v>
      </c>
      <c r="E181" s="2" t="s">
        <v>11</v>
      </c>
      <c r="F181" s="2">
        <v>6.6100000000000006E-2</v>
      </c>
      <c r="G181" s="2" t="s">
        <v>11</v>
      </c>
      <c r="H181" s="2">
        <v>0.13600000000000001</v>
      </c>
      <c r="I181" s="2" t="s">
        <v>11</v>
      </c>
    </row>
    <row r="183" spans="1:9" ht="18.75" x14ac:dyDescent="0.25">
      <c r="A183" s="1" t="s">
        <v>112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0.5635</v>
      </c>
      <c r="C186" s="2">
        <v>0.26919999999999999</v>
      </c>
      <c r="D186" s="2">
        <v>0.129</v>
      </c>
      <c r="E186" s="2">
        <v>3.8399999999999997E-2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231</v>
      </c>
      <c r="B188" s="2"/>
      <c r="C188" s="2"/>
      <c r="D188" s="2"/>
      <c r="E188" s="2"/>
    </row>
    <row r="189" spans="1:9" x14ac:dyDescent="0.25">
      <c r="A189" s="3">
        <v>0</v>
      </c>
      <c r="B189" s="2">
        <v>0.56620000000000004</v>
      </c>
      <c r="C189" s="2">
        <v>0.2576</v>
      </c>
      <c r="D189" s="2">
        <v>0.1381</v>
      </c>
      <c r="E189" s="2">
        <v>3.8100000000000002E-2</v>
      </c>
    </row>
    <row r="190" spans="1:9" x14ac:dyDescent="0.25">
      <c r="A190" s="3">
        <v>100</v>
      </c>
      <c r="B190" s="2">
        <v>0.54469999999999996</v>
      </c>
      <c r="C190" s="2">
        <v>0.34799999999999998</v>
      </c>
      <c r="D190" s="2">
        <v>6.6500000000000004E-2</v>
      </c>
      <c r="E190" s="2">
        <v>4.0800000000000003E-2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231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>
        <v>0</v>
      </c>
      <c r="B196" s="2">
        <v>0.56620000000000004</v>
      </c>
      <c r="C196" s="2">
        <v>2.5499999999999998E-2</v>
      </c>
      <c r="D196" s="2">
        <v>0.2576</v>
      </c>
      <c r="E196" s="2">
        <v>2.2200000000000001E-2</v>
      </c>
      <c r="F196" s="2">
        <v>0.1381</v>
      </c>
      <c r="G196" s="2">
        <v>2.18E-2</v>
      </c>
      <c r="H196" s="2">
        <v>3.8100000000000002E-2</v>
      </c>
      <c r="I196" s="2">
        <v>9.2999999999999992E-3</v>
      </c>
    </row>
    <row r="197" spans="1:9" x14ac:dyDescent="0.25">
      <c r="A197" s="3">
        <v>100</v>
      </c>
      <c r="B197" s="2">
        <v>0.54469999999999996</v>
      </c>
      <c r="C197" s="2">
        <v>7.3300000000000004E-2</v>
      </c>
      <c r="D197" s="2">
        <v>0.34799999999999998</v>
      </c>
      <c r="E197" s="2">
        <v>6.6199999999999995E-2</v>
      </c>
      <c r="F197" s="2">
        <v>6.6500000000000004E-2</v>
      </c>
      <c r="G197" s="2">
        <v>0.05</v>
      </c>
      <c r="H197" s="2">
        <v>4.0800000000000003E-2</v>
      </c>
      <c r="I197" s="2">
        <v>1.7600000000000001E-2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0.88360000000000005</v>
      </c>
      <c r="C201" s="2" t="s">
        <v>11</v>
      </c>
      <c r="D201" s="2">
        <v>5.3400000000000003E-2</v>
      </c>
      <c r="E201" s="2" t="s">
        <v>11</v>
      </c>
      <c r="F201" s="2">
        <v>5.8599999999999999E-2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0.1118</v>
      </c>
      <c r="C202" s="2" t="s">
        <v>11</v>
      </c>
      <c r="D202" s="2">
        <v>0.83089999999999997</v>
      </c>
      <c r="E202" s="2" t="s">
        <v>11</v>
      </c>
      <c r="F202" s="2">
        <v>4.6300000000000001E-2</v>
      </c>
      <c r="G202" s="2" t="s">
        <v>11</v>
      </c>
      <c r="H202" s="2">
        <v>1.0999999999999999E-2</v>
      </c>
      <c r="I202" s="2" t="s">
        <v>11</v>
      </c>
    </row>
    <row r="203" spans="1:9" x14ac:dyDescent="0.25">
      <c r="A203" s="3">
        <v>3</v>
      </c>
      <c r="B203" s="2">
        <v>0.25609999999999999</v>
      </c>
      <c r="C203" s="2" t="s">
        <v>11</v>
      </c>
      <c r="D203" s="2">
        <v>9.6600000000000005E-2</v>
      </c>
      <c r="E203" s="2" t="s">
        <v>11</v>
      </c>
      <c r="F203" s="2">
        <v>0.64500000000000002</v>
      </c>
      <c r="G203" s="2" t="s">
        <v>11</v>
      </c>
      <c r="H203" s="2">
        <v>2.3E-3</v>
      </c>
      <c r="I203" s="2" t="s">
        <v>11</v>
      </c>
    </row>
    <row r="204" spans="1:9" x14ac:dyDescent="0.25">
      <c r="A204" s="3">
        <v>4</v>
      </c>
      <c r="B204" s="2">
        <v>6.3299999999999995E-2</v>
      </c>
      <c r="C204" s="2" t="s">
        <v>11</v>
      </c>
      <c r="D204" s="2">
        <v>7.6700000000000004E-2</v>
      </c>
      <c r="E204" s="2" t="s">
        <v>11</v>
      </c>
      <c r="F204" s="2">
        <v>7.7000000000000002E-3</v>
      </c>
      <c r="G204" s="2" t="s">
        <v>11</v>
      </c>
      <c r="H204" s="2">
        <v>0.85229999999999995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P204"/>
  <sheetViews>
    <sheetView workbookViewId="0"/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204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13332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14.6517</v>
      </c>
      <c r="C7" s="2"/>
      <c r="D7" s="2"/>
      <c r="E7" s="2"/>
      <c r="F7" s="2"/>
    </row>
    <row r="8" spans="1:6" x14ac:dyDescent="0.25">
      <c r="A8" s="3" t="s">
        <v>4</v>
      </c>
      <c r="B8" s="2">
        <v>14.6517</v>
      </c>
      <c r="C8" s="2"/>
      <c r="D8" s="2"/>
      <c r="E8" s="2"/>
      <c r="F8" s="2"/>
    </row>
    <row r="9" spans="1:6" x14ac:dyDescent="0.25">
      <c r="A9" s="3" t="s">
        <v>5</v>
      </c>
      <c r="B9" s="2">
        <v>358667</v>
      </c>
      <c r="C9" s="2"/>
      <c r="D9" s="2"/>
      <c r="E9" s="2"/>
      <c r="F9" s="2"/>
    </row>
    <row r="10" spans="1:6" x14ac:dyDescent="0.25">
      <c r="A10" s="3" t="s">
        <v>6</v>
      </c>
      <c r="B10" s="2">
        <v>358667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-14536.0952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-14536.0952</v>
      </c>
      <c r="C27" s="2"/>
      <c r="D27" s="2"/>
      <c r="E27" s="2"/>
      <c r="F27" s="2"/>
    </row>
    <row r="28" spans="1:6" x14ac:dyDescent="0.25">
      <c r="A28" s="3" t="s">
        <v>24</v>
      </c>
      <c r="B28" s="2">
        <v>29129.178</v>
      </c>
      <c r="C28" s="2"/>
      <c r="D28" s="2"/>
      <c r="E28" s="2"/>
      <c r="F28" s="2"/>
    </row>
    <row r="29" spans="1:6" x14ac:dyDescent="0.25">
      <c r="A29" s="3" t="s">
        <v>25</v>
      </c>
      <c r="B29" s="2">
        <v>29084.190500000001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29090.190500000001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29135.178</v>
      </c>
      <c r="C31" s="2"/>
      <c r="D31" s="2"/>
      <c r="E31" s="2"/>
      <c r="F31" s="2"/>
    </row>
    <row r="32" spans="1:6" x14ac:dyDescent="0.25">
      <c r="A32" s="3" t="s">
        <v>28</v>
      </c>
      <c r="B32" s="2">
        <v>29110.1106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0.43540000000000001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5.1999999999999998E-3</v>
      </c>
      <c r="C38" s="2"/>
      <c r="D38" s="2"/>
      <c r="E38" s="2"/>
      <c r="F38" s="2"/>
    </row>
    <row r="39" spans="1:6" x14ac:dyDescent="0.25">
      <c r="A39" s="3" t="s">
        <v>33</v>
      </c>
      <c r="B39" s="2">
        <v>4.3E-3</v>
      </c>
      <c r="C39" s="2"/>
      <c r="D39" s="2"/>
      <c r="E39" s="2"/>
      <c r="F39" s="2"/>
    </row>
    <row r="40" spans="1:6" x14ac:dyDescent="0.25">
      <c r="A40" s="3" t="s">
        <v>34</v>
      </c>
      <c r="B40" s="2">
        <v>-29044.014800000001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14507.9195</v>
      </c>
      <c r="C41" s="2"/>
      <c r="D41" s="2"/>
      <c r="E41" s="2"/>
      <c r="F41" s="2"/>
    </row>
    <row r="42" spans="1:6" x14ac:dyDescent="0.25">
      <c r="A42" s="3" t="s">
        <v>36</v>
      </c>
      <c r="B42" s="2">
        <v>58088.029600000002</v>
      </c>
      <c r="C42" s="2"/>
      <c r="D42" s="2"/>
      <c r="E42" s="2"/>
      <c r="F42" s="2"/>
    </row>
    <row r="43" spans="1:6" x14ac:dyDescent="0.25">
      <c r="A43" s="3" t="s">
        <v>37</v>
      </c>
      <c r="B43" s="2">
        <v>58220.0046</v>
      </c>
      <c r="C43" s="2"/>
      <c r="D43" s="2"/>
      <c r="E43" s="2"/>
      <c r="F43" s="2"/>
    </row>
    <row r="44" spans="1:6" x14ac:dyDescent="0.25">
      <c r="A44" s="3" t="s">
        <v>38</v>
      </c>
      <c r="B44" s="2">
        <v>58145.017099999997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7527.1219000000001</v>
      </c>
      <c r="C48" s="2">
        <v>0</v>
      </c>
      <c r="D48" s="2">
        <v>0</v>
      </c>
      <c r="E48" s="2">
        <v>0</v>
      </c>
      <c r="F48" s="2">
        <v>7527.1219000000001</v>
      </c>
    </row>
    <row r="49" spans="1:6" x14ac:dyDescent="0.25">
      <c r="A49" s="3" t="s">
        <v>43</v>
      </c>
      <c r="B49" s="2">
        <v>3225.7793000000001</v>
      </c>
      <c r="C49" s="2">
        <v>0</v>
      </c>
      <c r="D49" s="2">
        <v>0</v>
      </c>
      <c r="E49" s="2">
        <v>0</v>
      </c>
      <c r="F49" s="2">
        <v>3225.7793000000001</v>
      </c>
    </row>
    <row r="50" spans="1:6" x14ac:dyDescent="0.25">
      <c r="A50" s="3" t="s">
        <v>44</v>
      </c>
      <c r="B50" s="2">
        <v>1919.2097000000001</v>
      </c>
      <c r="C50" s="2">
        <v>0</v>
      </c>
      <c r="D50" s="2">
        <v>0</v>
      </c>
      <c r="E50" s="2">
        <v>0</v>
      </c>
      <c r="F50" s="2">
        <v>1919.2097000000001</v>
      </c>
    </row>
    <row r="51" spans="1:6" x14ac:dyDescent="0.25">
      <c r="A51" s="3" t="s">
        <v>45</v>
      </c>
      <c r="B51" s="2">
        <v>659.88909999999998</v>
      </c>
      <c r="C51" s="2">
        <v>0</v>
      </c>
      <c r="D51" s="2">
        <v>0</v>
      </c>
      <c r="E51" s="2">
        <v>0</v>
      </c>
      <c r="F51" s="2">
        <v>659.88909999999998</v>
      </c>
    </row>
    <row r="52" spans="1:6" x14ac:dyDescent="0.25">
      <c r="A52" s="3" t="s">
        <v>46</v>
      </c>
      <c r="B52" s="2">
        <v>13332</v>
      </c>
      <c r="C52" s="2">
        <v>0</v>
      </c>
      <c r="D52" s="2">
        <v>0</v>
      </c>
      <c r="E52" s="2">
        <v>0</v>
      </c>
      <c r="F52" s="2">
        <v>13332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4261.5906000000004</v>
      </c>
      <c r="C56" s="2">
        <v>1806.7692999999999</v>
      </c>
      <c r="D56" s="2">
        <v>1090.2440999999999</v>
      </c>
      <c r="E56" s="2">
        <v>368.5179</v>
      </c>
      <c r="F56" s="2">
        <v>7527.1219000000001</v>
      </c>
    </row>
    <row r="57" spans="1:6" x14ac:dyDescent="0.25">
      <c r="A57" s="3" t="s">
        <v>43</v>
      </c>
      <c r="B57" s="2">
        <v>1806.7692999999999</v>
      </c>
      <c r="C57" s="2">
        <v>798.18679999999995</v>
      </c>
      <c r="D57" s="2">
        <v>456.21089999999998</v>
      </c>
      <c r="E57" s="2">
        <v>164.6123</v>
      </c>
      <c r="F57" s="2">
        <v>3225.7793000000001</v>
      </c>
    </row>
    <row r="58" spans="1:6" x14ac:dyDescent="0.25">
      <c r="A58" s="3" t="s">
        <v>44</v>
      </c>
      <c r="B58" s="2">
        <v>1090.2440999999999</v>
      </c>
      <c r="C58" s="2">
        <v>456.21089999999998</v>
      </c>
      <c r="D58" s="2">
        <v>280.04199999999997</v>
      </c>
      <c r="E58" s="2">
        <v>92.712699999999998</v>
      </c>
      <c r="F58" s="2">
        <v>1919.2097000000001</v>
      </c>
    </row>
    <row r="59" spans="1:6" x14ac:dyDescent="0.25">
      <c r="A59" s="3" t="s">
        <v>45</v>
      </c>
      <c r="B59" s="2">
        <v>368.5179</v>
      </c>
      <c r="C59" s="2">
        <v>164.6123</v>
      </c>
      <c r="D59" s="2">
        <v>92.712699999999998</v>
      </c>
      <c r="E59" s="2">
        <v>34.046199999999999</v>
      </c>
      <c r="F59" s="2">
        <v>659.88909999999998</v>
      </c>
    </row>
    <row r="60" spans="1:6" x14ac:dyDescent="0.25">
      <c r="A60" s="3" t="s">
        <v>46</v>
      </c>
      <c r="B60" s="2">
        <v>7527.1219000000001</v>
      </c>
      <c r="C60" s="2">
        <v>3225.7793000000001</v>
      </c>
      <c r="D60" s="2">
        <v>1919.2097000000001</v>
      </c>
      <c r="E60" s="2">
        <v>659.88909999999998</v>
      </c>
      <c r="F60" s="2">
        <v>13332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0.43540000000000001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5.1999999999999998E-3</v>
      </c>
      <c r="C65" s="2"/>
      <c r="D65" s="2"/>
      <c r="E65" s="2"/>
      <c r="F65" s="2"/>
    </row>
    <row r="66" spans="1:6" x14ac:dyDescent="0.25">
      <c r="A66" s="3" t="s">
        <v>33</v>
      </c>
      <c r="B66" s="2">
        <v>4.3E-3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358667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13332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179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1.2043999999999999</v>
      </c>
      <c r="C148" s="2">
        <v>0.08</v>
      </c>
      <c r="D148" s="2">
        <v>15.0463</v>
      </c>
      <c r="E148" s="2">
        <v>0.28110000000000002</v>
      </c>
      <c r="F148" s="2">
        <v>9.7100000000000006E-2</v>
      </c>
      <c r="G148" s="2">
        <v>2.8963999999999999</v>
      </c>
      <c r="H148" s="2">
        <v>-0.14849999999999999</v>
      </c>
      <c r="I148" s="2">
        <v>0.1179</v>
      </c>
      <c r="J148" s="2">
        <v>-1.2593000000000001</v>
      </c>
      <c r="K148" s="2">
        <v>-1.3371</v>
      </c>
      <c r="L148" s="2">
        <v>0.1696</v>
      </c>
      <c r="M148" s="2">
        <v>-7.8860000000000001</v>
      </c>
      <c r="N148" s="2">
        <v>228.6062</v>
      </c>
      <c r="O148" s="4">
        <v>2.8E-49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179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0.1114</v>
      </c>
      <c r="C152" s="2">
        <v>8.09E-2</v>
      </c>
      <c r="D152" s="2">
        <v>1.3772</v>
      </c>
      <c r="E152" s="2">
        <v>-0.10970000000000001</v>
      </c>
      <c r="F152" s="2">
        <v>9.8500000000000004E-2</v>
      </c>
      <c r="G152" s="2">
        <v>-1.1133</v>
      </c>
      <c r="H152" s="2">
        <v>0.1754</v>
      </c>
      <c r="I152" s="2">
        <v>0.1177</v>
      </c>
      <c r="J152" s="2">
        <v>1.4899</v>
      </c>
      <c r="K152" s="2">
        <v>-0.17710000000000001</v>
      </c>
      <c r="L152" s="2">
        <v>0.1694</v>
      </c>
      <c r="M152" s="2">
        <v>-1.0455000000000001</v>
      </c>
      <c r="N152" s="2">
        <v>6.0929000000000002</v>
      </c>
      <c r="O152" s="2">
        <v>0.11</v>
      </c>
      <c r="P152" s="2"/>
    </row>
    <row r="153" spans="1:16" x14ac:dyDescent="0.25">
      <c r="A153" s="3">
        <v>100</v>
      </c>
      <c r="B153" s="2">
        <v>-0.1114</v>
      </c>
      <c r="C153" s="2">
        <v>8.09E-2</v>
      </c>
      <c r="D153" s="2">
        <v>-1.3772</v>
      </c>
      <c r="E153" s="2">
        <v>0.10970000000000001</v>
      </c>
      <c r="F153" s="2">
        <v>9.8500000000000004E-2</v>
      </c>
      <c r="G153" s="2">
        <v>1.1133</v>
      </c>
      <c r="H153" s="2">
        <v>-0.1754</v>
      </c>
      <c r="I153" s="2">
        <v>0.1177</v>
      </c>
      <c r="J153" s="2">
        <v>-1.4899</v>
      </c>
      <c r="K153" s="2">
        <v>0.17710000000000001</v>
      </c>
      <c r="L153" s="2">
        <v>0.1694</v>
      </c>
      <c r="M153" s="2">
        <v>1.0455000000000001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74.540199999999999</v>
      </c>
      <c r="E160" s="2">
        <v>1</v>
      </c>
      <c r="F160" s="4">
        <v>5.9000000000000002E-18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84.6661</v>
      </c>
      <c r="E161" s="2">
        <v>1</v>
      </c>
      <c r="F161" s="4">
        <v>3.5E-20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126.50320000000001</v>
      </c>
      <c r="E162" s="2">
        <v>1</v>
      </c>
      <c r="F162" s="4">
        <v>2.3999999999999999E-29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6.7355</v>
      </c>
      <c r="E163" s="2">
        <v>1</v>
      </c>
      <c r="F163" s="2">
        <v>9.4999999999999998E-3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45.677100000000003</v>
      </c>
      <c r="E164" s="2">
        <v>1</v>
      </c>
      <c r="F164" s="4">
        <v>1.4E-11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21.704999999999998</v>
      </c>
      <c r="E165" s="2">
        <v>1</v>
      </c>
      <c r="F165" s="4">
        <v>3.1999999999999999E-6</v>
      </c>
    </row>
    <row r="166" spans="1:9" x14ac:dyDescent="0.25">
      <c r="A166" s="3" t="s">
        <v>179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3.8714</v>
      </c>
      <c r="E167" s="2">
        <v>1</v>
      </c>
      <c r="F167" s="2">
        <v>4.9000000000000002E-2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0.18590000000000001</v>
      </c>
      <c r="E168" s="2">
        <v>1</v>
      </c>
      <c r="F168" s="2">
        <v>0.67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1.6537999999999999</v>
      </c>
      <c r="E169" s="2">
        <v>1</v>
      </c>
      <c r="F169" s="2">
        <v>0.2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3.0124</v>
      </c>
      <c r="E170" s="2">
        <v>1</v>
      </c>
      <c r="F170" s="2">
        <v>8.3000000000000004E-2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7.8399999999999997E-2</v>
      </c>
      <c r="E171" s="2">
        <v>1</v>
      </c>
      <c r="F171" s="2">
        <v>0.78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1.9047000000000001</v>
      </c>
      <c r="E172" s="2">
        <v>1</v>
      </c>
      <c r="F172" s="2">
        <v>0.17</v>
      </c>
    </row>
    <row r="174" spans="1:9" ht="18.75" x14ac:dyDescent="0.25">
      <c r="A174" s="1" t="s">
        <v>110</v>
      </c>
    </row>
    <row r="176" spans="1:9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0.56459999999999999</v>
      </c>
      <c r="C177" s="2">
        <v>2.0500000000000001E-2</v>
      </c>
      <c r="D177" s="2">
        <v>0.24199999999999999</v>
      </c>
      <c r="E177" s="2">
        <v>1.7100000000000001E-2</v>
      </c>
      <c r="F177" s="2">
        <v>0.14399999999999999</v>
      </c>
      <c r="G177" s="2">
        <v>1.7299999999999999E-2</v>
      </c>
      <c r="H177" s="2">
        <v>4.9500000000000002E-2</v>
      </c>
      <c r="I177" s="2">
        <v>8.8000000000000005E-3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179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0.37809999999999999</v>
      </c>
      <c r="C180" s="2" t="s">
        <v>11</v>
      </c>
      <c r="D180" s="2">
        <v>0.28089999999999998</v>
      </c>
      <c r="E180" s="2" t="s">
        <v>11</v>
      </c>
      <c r="F180" s="2">
        <v>0.40860000000000002</v>
      </c>
      <c r="G180" s="2" t="s">
        <v>11</v>
      </c>
      <c r="H180" s="2">
        <v>0.2545</v>
      </c>
      <c r="I180" s="2" t="s">
        <v>11</v>
      </c>
    </row>
    <row r="181" spans="1:9" x14ac:dyDescent="0.25">
      <c r="A181" s="3">
        <v>100</v>
      </c>
      <c r="B181" s="2">
        <v>0.62190000000000001</v>
      </c>
      <c r="C181" s="2" t="s">
        <v>11</v>
      </c>
      <c r="D181" s="2">
        <v>0.71909999999999996</v>
      </c>
      <c r="E181" s="2" t="s">
        <v>11</v>
      </c>
      <c r="F181" s="2">
        <v>0.59140000000000004</v>
      </c>
      <c r="G181" s="2" t="s">
        <v>11</v>
      </c>
      <c r="H181" s="2">
        <v>0.74550000000000005</v>
      </c>
      <c r="I181" s="2" t="s">
        <v>11</v>
      </c>
    </row>
    <row r="183" spans="1:9" ht="18.75" x14ac:dyDescent="0.25">
      <c r="A183" s="1" t="s">
        <v>112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0.56459999999999999</v>
      </c>
      <c r="C186" s="2">
        <v>0.24199999999999999</v>
      </c>
      <c r="D186" s="2">
        <v>0.14399999999999999</v>
      </c>
      <c r="E186" s="2">
        <v>4.9500000000000002E-2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179</v>
      </c>
      <c r="B188" s="2"/>
      <c r="C188" s="2"/>
      <c r="D188" s="2"/>
      <c r="E188" s="2"/>
    </row>
    <row r="189" spans="1:9" x14ac:dyDescent="0.25">
      <c r="A189" s="3">
        <v>0</v>
      </c>
      <c r="B189" s="2">
        <v>0.60499999999999998</v>
      </c>
      <c r="C189" s="2">
        <v>0.19259999999999999</v>
      </c>
      <c r="D189" s="2">
        <v>0.16669999999999999</v>
      </c>
      <c r="E189" s="2">
        <v>3.5700000000000003E-2</v>
      </c>
    </row>
    <row r="190" spans="1:9" x14ac:dyDescent="0.25">
      <c r="A190" s="3">
        <v>100</v>
      </c>
      <c r="B190" s="2">
        <v>0.54259999999999997</v>
      </c>
      <c r="C190" s="2">
        <v>0.26889999999999997</v>
      </c>
      <c r="D190" s="2">
        <v>0.13159999999999999</v>
      </c>
      <c r="E190" s="2">
        <v>5.7000000000000002E-2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179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>
        <v>0</v>
      </c>
      <c r="B196" s="2">
        <v>0.60499999999999998</v>
      </c>
      <c r="C196" s="2">
        <v>3.7199999999999997E-2</v>
      </c>
      <c r="D196" s="2">
        <v>0.19259999999999999</v>
      </c>
      <c r="E196" s="2">
        <v>2.8500000000000001E-2</v>
      </c>
      <c r="F196" s="2">
        <v>0.16669999999999999</v>
      </c>
      <c r="G196" s="2">
        <v>3.1300000000000001E-2</v>
      </c>
      <c r="H196" s="2">
        <v>3.5700000000000003E-2</v>
      </c>
      <c r="I196" s="2">
        <v>1.35E-2</v>
      </c>
    </row>
    <row r="197" spans="1:9" x14ac:dyDescent="0.25">
      <c r="A197" s="3">
        <v>100</v>
      </c>
      <c r="B197" s="2">
        <v>0.54259999999999997</v>
      </c>
      <c r="C197" s="2">
        <v>2.53E-2</v>
      </c>
      <c r="D197" s="2">
        <v>0.26889999999999997</v>
      </c>
      <c r="E197" s="2">
        <v>2.1999999999999999E-2</v>
      </c>
      <c r="F197" s="2">
        <v>0.13159999999999999</v>
      </c>
      <c r="G197" s="2">
        <v>2.0500000000000001E-2</v>
      </c>
      <c r="H197" s="2">
        <v>5.7000000000000002E-2</v>
      </c>
      <c r="I197" s="2">
        <v>1.14E-2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0.8891</v>
      </c>
      <c r="C201" s="2" t="s">
        <v>11</v>
      </c>
      <c r="D201" s="2">
        <v>4.9099999999999998E-2</v>
      </c>
      <c r="E201" s="2" t="s">
        <v>11</v>
      </c>
      <c r="F201" s="2">
        <v>5.7599999999999998E-2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0.1145</v>
      </c>
      <c r="C202" s="2" t="s">
        <v>11</v>
      </c>
      <c r="D202" s="2">
        <v>0.82489999999999997</v>
      </c>
      <c r="E202" s="2" t="s">
        <v>11</v>
      </c>
      <c r="F202" s="2">
        <v>4.9599999999999998E-2</v>
      </c>
      <c r="G202" s="2" t="s">
        <v>11</v>
      </c>
      <c r="H202" s="2">
        <v>1.0999999999999999E-2</v>
      </c>
      <c r="I202" s="2" t="s">
        <v>11</v>
      </c>
    </row>
    <row r="203" spans="1:9" x14ac:dyDescent="0.25">
      <c r="A203" s="3">
        <v>3</v>
      </c>
      <c r="B203" s="2">
        <v>0.2258</v>
      </c>
      <c r="C203" s="2" t="s">
        <v>11</v>
      </c>
      <c r="D203" s="2">
        <v>8.3299999999999999E-2</v>
      </c>
      <c r="E203" s="2" t="s">
        <v>11</v>
      </c>
      <c r="F203" s="2">
        <v>0.68859999999999999</v>
      </c>
      <c r="G203" s="2" t="s">
        <v>11</v>
      </c>
      <c r="H203" s="2">
        <v>2.2000000000000001E-3</v>
      </c>
      <c r="I203" s="2" t="s">
        <v>11</v>
      </c>
    </row>
    <row r="204" spans="1:9" x14ac:dyDescent="0.25">
      <c r="A204" s="3">
        <v>4</v>
      </c>
      <c r="B204" s="2">
        <v>4.9000000000000002E-2</v>
      </c>
      <c r="C204" s="2" t="s">
        <v>11</v>
      </c>
      <c r="D204" s="2">
        <v>5.3800000000000001E-2</v>
      </c>
      <c r="E204" s="2" t="s">
        <v>11</v>
      </c>
      <c r="F204" s="2">
        <v>6.4000000000000003E-3</v>
      </c>
      <c r="G204" s="2" t="s">
        <v>11</v>
      </c>
      <c r="H204" s="2">
        <v>0.89090000000000003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278"/>
  <sheetViews>
    <sheetView zoomScale="55" zoomScaleNormal="55" workbookViewId="0">
      <selection activeCell="ED14" sqref="ED14"/>
    </sheetView>
  </sheetViews>
  <sheetFormatPr defaultRowHeight="15" x14ac:dyDescent="0.25"/>
  <cols>
    <col min="2" max="7" width="8.85546875" bestFit="1" customWidth="1"/>
    <col min="12" max="17" width="8.85546875" bestFit="1" customWidth="1"/>
    <col min="19" max="19" width="29.28515625" bestFit="1" customWidth="1"/>
    <col min="20" max="20" width="8.85546875" bestFit="1" customWidth="1"/>
    <col min="21" max="21" width="11" bestFit="1" customWidth="1"/>
    <col min="22" max="30" width="8.85546875" bestFit="1" customWidth="1"/>
    <col min="31" max="31" width="12" bestFit="1" customWidth="1"/>
    <col min="32" max="32" width="8.85546875" bestFit="1" customWidth="1"/>
    <col min="43" max="47" width="8.85546875" bestFit="1" customWidth="1"/>
    <col min="50" max="56" width="8.85546875" bestFit="1" customWidth="1"/>
    <col min="59" max="63" width="8.85546875" bestFit="1" customWidth="1"/>
    <col min="74" max="76" width="8.85546875" bestFit="1" customWidth="1"/>
    <col min="95" max="95" width="17.5703125" customWidth="1"/>
    <col min="168" max="168" width="18.85546875" bestFit="1" customWidth="1"/>
    <col min="182" max="182" width="12.85546875" customWidth="1"/>
  </cols>
  <sheetData>
    <row r="1" spans="1:194" x14ac:dyDescent="0.25">
      <c r="A1" t="s">
        <v>181</v>
      </c>
      <c r="B1">
        <v>152</v>
      </c>
      <c r="C1" t="s">
        <v>182</v>
      </c>
      <c r="K1" t="s">
        <v>266</v>
      </c>
      <c r="L1">
        <v>152</v>
      </c>
      <c r="M1" t="s">
        <v>267</v>
      </c>
      <c r="S1" t="s">
        <v>270</v>
      </c>
      <c r="U1" t="s">
        <v>166</v>
      </c>
      <c r="V1">
        <v>160</v>
      </c>
      <c r="AQ1" t="s">
        <v>169</v>
      </c>
      <c r="AR1">
        <v>152</v>
      </c>
      <c r="AS1" t="s">
        <v>170</v>
      </c>
      <c r="AT1" s="13"/>
      <c r="AV1" s="6"/>
      <c r="AW1" s="6"/>
      <c r="AX1" t="s">
        <v>187</v>
      </c>
      <c r="AY1">
        <v>152</v>
      </c>
      <c r="AZ1" t="s">
        <v>188</v>
      </c>
      <c r="BG1" t="s">
        <v>167</v>
      </c>
      <c r="BH1">
        <v>203</v>
      </c>
      <c r="BI1" t="s">
        <v>168</v>
      </c>
      <c r="BV1" t="s">
        <v>171</v>
      </c>
      <c r="BW1">
        <v>170</v>
      </c>
      <c r="BX1" t="s">
        <v>172</v>
      </c>
      <c r="BY1" s="13"/>
      <c r="CA1" s="6"/>
      <c r="CB1" t="s">
        <v>173</v>
      </c>
      <c r="CC1">
        <v>152</v>
      </c>
      <c r="CD1" t="s">
        <v>174</v>
      </c>
      <c r="CJ1" t="s">
        <v>175</v>
      </c>
      <c r="CK1">
        <v>170</v>
      </c>
      <c r="CL1" t="s">
        <v>176</v>
      </c>
      <c r="CM1" s="6"/>
      <c r="CN1" s="6"/>
      <c r="CQ1" t="s">
        <v>177</v>
      </c>
      <c r="CR1">
        <v>153</v>
      </c>
      <c r="CS1" t="s">
        <v>178</v>
      </c>
      <c r="CT1" s="13"/>
      <c r="DE1" t="s">
        <v>179</v>
      </c>
      <c r="DF1">
        <v>152</v>
      </c>
      <c r="DG1" t="s">
        <v>180</v>
      </c>
      <c r="DM1" t="s">
        <v>183</v>
      </c>
      <c r="DN1">
        <v>153</v>
      </c>
      <c r="DO1" t="s">
        <v>184</v>
      </c>
      <c r="DX1" t="s">
        <v>234</v>
      </c>
      <c r="DY1">
        <v>167</v>
      </c>
      <c r="DZ1" t="s">
        <v>185</v>
      </c>
      <c r="EF1" t="s">
        <v>235</v>
      </c>
      <c r="EG1">
        <v>152</v>
      </c>
      <c r="EH1" t="s">
        <v>186</v>
      </c>
      <c r="EO1" t="s">
        <v>189</v>
      </c>
      <c r="EP1">
        <v>170</v>
      </c>
      <c r="ER1" t="s">
        <v>190</v>
      </c>
      <c r="FF1" t="s">
        <v>243</v>
      </c>
      <c r="FG1">
        <v>152</v>
      </c>
      <c r="FH1" t="s">
        <v>246</v>
      </c>
      <c r="FL1" t="s">
        <v>237</v>
      </c>
      <c r="FM1">
        <v>154</v>
      </c>
      <c r="FN1" t="s">
        <v>247</v>
      </c>
      <c r="FZ1" t="s">
        <v>264</v>
      </c>
      <c r="GA1">
        <v>152</v>
      </c>
      <c r="GH1" t="s">
        <v>245</v>
      </c>
      <c r="GI1">
        <v>152</v>
      </c>
      <c r="GJ1" t="s">
        <v>248</v>
      </c>
    </row>
    <row r="3" spans="1:194" x14ac:dyDescent="0.25">
      <c r="A3" s="6" t="s">
        <v>101</v>
      </c>
      <c r="B3" s="6" t="str">
        <f ca="1">INDIRECT(CONCATENATE("'",$A$1,"'!B")&amp;($B$1-2))</f>
        <v>Cluster1</v>
      </c>
      <c r="C3" s="6" t="str">
        <f ca="1">INDIRECT(CONCATENATE("'",$A$1,"'!E")&amp;($B$1-2))</f>
        <v>Cluster2</v>
      </c>
      <c r="D3" s="6" t="str">
        <f ca="1">INDIRECT(CONCATENATE("'",$A$1,"'!H")&amp;($B$1-2))</f>
        <v>Cluster3</v>
      </c>
      <c r="E3" s="6" t="str">
        <f ca="1">INDIRECT(CONCATENATE("'",$A$1,"'!K")&amp;($B$1-2))</f>
        <v>Cluster4</v>
      </c>
      <c r="F3" s="6" t="s">
        <v>105</v>
      </c>
      <c r="G3" s="6" t="s">
        <v>9</v>
      </c>
      <c r="K3" s="6" t="s">
        <v>101</v>
      </c>
      <c r="L3" s="6" t="str">
        <f ca="1">INDIRECT(CONCATENATE("'",$K$1,"'!B")&amp;($L$1-2))</f>
        <v>Cluster1</v>
      </c>
      <c r="M3" s="6" t="str">
        <f ca="1">INDIRECT(CONCATENATE("'",$K$1,"'!G")&amp;($L$1-2))</f>
        <v>z-value</v>
      </c>
      <c r="N3" s="6" t="str">
        <f ca="1">INDIRECT(CONCATENATE("'",$K$1,"'!H")&amp;($L$1-2))</f>
        <v>Cluster3</v>
      </c>
      <c r="O3" s="6" t="str">
        <f ca="1">INDIRECT(CONCATENATE("'",$K$1,"'!K")&amp;($L$1-2))</f>
        <v>Cluster4</v>
      </c>
      <c r="P3" s="6" t="s">
        <v>105</v>
      </c>
      <c r="Q3" s="6" t="s">
        <v>9</v>
      </c>
      <c r="S3" s="6" t="s">
        <v>101</v>
      </c>
      <c r="T3" s="6"/>
      <c r="U3" s="6" t="str">
        <f ca="1">INDIRECT(CONCATENATE("'",$S$1,"'!B")&amp;($V$1-2))</f>
        <v>Cluster1</v>
      </c>
      <c r="V3" s="6" t="str">
        <f ca="1">INDIRECT(CONCATENATE("'",$S$1,"'!G")&amp;($V$1-2))</f>
        <v>z-value</v>
      </c>
      <c r="W3" s="6" t="str">
        <f ca="1">INDIRECT(CONCATENATE("'",$S$1,"'!H")&amp;($V$1-2))</f>
        <v>Cluster3</v>
      </c>
      <c r="X3" s="6" t="str">
        <f ca="1">INDIRECT(CONCATENATE("'",$S$1,"'!K")&amp;($V$1-2))</f>
        <v>Cluster4</v>
      </c>
      <c r="Z3" s="6" t="s">
        <v>105</v>
      </c>
      <c r="AA3" s="6" t="s">
        <v>9</v>
      </c>
      <c r="AQ3" s="6" t="s">
        <v>101</v>
      </c>
      <c r="AR3" s="6" t="str">
        <f ca="1">INDIRECT(CONCATENATE("'",$AQ$1,"'!B")&amp;($AR$1-2))</f>
        <v>Cluster1</v>
      </c>
      <c r="AS3" s="6" t="str">
        <f ca="1">INDIRECT(CONCATENATE("'",$AQ$1,"'!G")&amp;($AR$1-2))</f>
        <v>z-value</v>
      </c>
      <c r="AT3" s="6" t="str">
        <f ca="1">INDIRECT(CONCATENATE("'",$AQ$1,"'!H")&amp;($AR$1-2))</f>
        <v>Cluster3</v>
      </c>
      <c r="AU3" s="6" t="str">
        <f ca="1">INDIRECT(CONCATENATE("'",$AQ$1,"'!K")&amp;($AR$1-2))</f>
        <v>Cluster4</v>
      </c>
      <c r="AX3" s="6" t="s">
        <v>101</v>
      </c>
      <c r="AY3" s="6" t="str">
        <f ca="1">INDIRECT(CONCATENATE("'",$AX$1,"'!B")&amp;($AY$1-2))</f>
        <v>Cluster1</v>
      </c>
      <c r="AZ3" s="6" t="str">
        <f ca="1">INDIRECT(CONCATENATE("'",$AX$1,"'!G")&amp;($AY$1-2))</f>
        <v>z-value</v>
      </c>
      <c r="BA3" s="6" t="str">
        <f ca="1">INDIRECT(CONCATENATE("'",$AX$1,"'!H")&amp;($AY$1-2))</f>
        <v>Cluster3</v>
      </c>
      <c r="BB3" s="6" t="str">
        <f ca="1">INDIRECT(CONCATENATE("'",$AX$1,"'!K")&amp;($AY$1-2))</f>
        <v>Cluster4</v>
      </c>
      <c r="BC3" t="s">
        <v>298</v>
      </c>
      <c r="BD3" t="s">
        <v>9</v>
      </c>
      <c r="BG3" s="6" t="s">
        <v>101</v>
      </c>
      <c r="BH3" s="6" t="str">
        <f ca="1">INDIRECT(CONCATENATE("'",$BG$1,"'!B")&amp;($BH$1-2))</f>
        <v>Cluster1</v>
      </c>
      <c r="BI3" s="6" t="str">
        <f ca="1">INDIRECT(CONCATENATE("'",$BG$1,"'!G")&amp;($BH$1-2))</f>
        <v>z-value</v>
      </c>
      <c r="BJ3" s="6" t="str">
        <f ca="1">INDIRECT(CONCATENATE("'",$BG$1,"'!H")&amp;($BH$1-2))</f>
        <v>Cluster3</v>
      </c>
      <c r="BK3" s="6" t="str">
        <f ca="1">INDIRECT(CONCATENATE("'",$BG$1,"'!K")&amp;($BH$1-2))</f>
        <v>Cluster4</v>
      </c>
      <c r="BV3" s="6" t="s">
        <v>101</v>
      </c>
      <c r="BW3" s="6" t="str">
        <f ca="1">INDIRECT(CONCATENATE("'",$BV$1,"'!B")&amp;($BW$1-2))</f>
        <v>Cluster1</v>
      </c>
      <c r="BX3" s="6" t="str">
        <f ca="1">INDIRECT(CONCATENATE("'",$BV$1,"'!G")&amp;($BW$1-2))</f>
        <v>z-value</v>
      </c>
      <c r="BY3" s="6" t="str">
        <f ca="1">INDIRECT(CONCATENATE("'",$BV$1,"'!H")&amp;($BW$1-2))</f>
        <v>Cluster3</v>
      </c>
      <c r="BZ3" s="6" t="str">
        <f ca="1">INDIRECT(CONCATENATE("'",$BV$1,"'!K")&amp;($BW$1-2))</f>
        <v>Cluster4</v>
      </c>
      <c r="CB3" s="6" t="s">
        <v>101</v>
      </c>
      <c r="CC3" s="6" t="str">
        <f ca="1">INDIRECT(CONCATENATE("'",$CB$1,"'!B")&amp;($CC$1-2))</f>
        <v>Cluster1</v>
      </c>
      <c r="CD3" s="6" t="str">
        <f ca="1">INDIRECT(CONCATENATE("'",$CB$1,"'!G")&amp;($CC$1-2))</f>
        <v>z-value</v>
      </c>
      <c r="CE3" s="6" t="str">
        <f ca="1">INDIRECT(CONCATENATE("'",$CB$1,"'!H")&amp;($CC$1-2))</f>
        <v>Cluster3</v>
      </c>
      <c r="CF3" s="6" t="str">
        <f ca="1">INDIRECT(CONCATENATE("'",$CB$1,"'!K")&amp;($CC$1-2))</f>
        <v>Cluster4</v>
      </c>
      <c r="CH3" s="6"/>
      <c r="CI3" s="6"/>
      <c r="CJ3" s="6" t="s">
        <v>101</v>
      </c>
      <c r="CK3" s="6" t="str">
        <f ca="1">INDIRECT(CONCATENATE("'",$CJ$1,"'!B")&amp;($CK$1-2))</f>
        <v>Cluster1</v>
      </c>
      <c r="CL3" s="6" t="str">
        <f ca="1">INDIRECT(CONCATENATE("'",$CJ$1,"'!G")&amp;($CK$1-2))</f>
        <v>z-value</v>
      </c>
      <c r="CM3" s="6" t="str">
        <f ca="1">INDIRECT(CONCATENATE("'",$CJ$1,"'!H")&amp;($CK$1-2))</f>
        <v>Cluster3</v>
      </c>
      <c r="CN3" s="6" t="str">
        <f ca="1">INDIRECT(CONCATENATE("'",$CJ$1,"'!K")&amp;($CK$1-2))</f>
        <v>Cluster4</v>
      </c>
      <c r="CQ3" s="6" t="s">
        <v>101</v>
      </c>
      <c r="CR3" s="6" t="str">
        <f ca="1">INDIRECT(CONCATENATE("'",$CQ$1,"'!B")&amp;($CR$1-2))</f>
        <v>Cluster1</v>
      </c>
      <c r="CS3" s="6" t="str">
        <f ca="1">INDIRECT(CONCATENATE("'",$CQ$1,"'!G")&amp;($CR$1-2))</f>
        <v>z-value</v>
      </c>
      <c r="CT3" s="6" t="str">
        <f ca="1">INDIRECT(CONCATENATE("'",$CQ$1,"'!H")&amp;($CR$1-2))</f>
        <v>Cluster3</v>
      </c>
      <c r="CU3" s="6" t="str">
        <f ca="1">INDIRECT(CONCATENATE("'",$CQ$1,"'!K")&amp;($CR$1-2))</f>
        <v>Cluster4</v>
      </c>
      <c r="DE3" s="6" t="s">
        <v>101</v>
      </c>
      <c r="DF3" s="6" t="str">
        <f ca="1">INDIRECT(CONCATENATE("'",$DE$1,"'!B")&amp;($DF$1-2))</f>
        <v>Cluster1</v>
      </c>
      <c r="DG3" s="6" t="str">
        <f ca="1">INDIRECT(CONCATENATE("'",$DE$1,"'!G")&amp;($DF$1-2))</f>
        <v>z-value</v>
      </c>
      <c r="DH3" s="6" t="str">
        <f ca="1">INDIRECT(CONCATENATE("'",$DE$1,"'!H")&amp;($DF$1-2))</f>
        <v>Cluster3</v>
      </c>
      <c r="DI3" s="6" t="str">
        <f ca="1">INDIRECT(CONCATENATE("'",$DE$1,"'!K")&amp;($DF$1-2))</f>
        <v>Cluster4</v>
      </c>
      <c r="DM3" s="6" t="s">
        <v>101</v>
      </c>
      <c r="DN3" s="6" t="str">
        <f ca="1">INDIRECT(CONCATENATE("'",$DM$1,"'!B")&amp;($DN$1-2))</f>
        <v>Cluster1</v>
      </c>
      <c r="DO3" s="6" t="str">
        <f ca="1">INDIRECT(CONCATENATE("'",$DM$1,"'!G")&amp;($DN$1-2))</f>
        <v>z-value</v>
      </c>
      <c r="DP3" s="6" t="str">
        <f ca="1">INDIRECT(CONCATENATE("'",$DM$1,"'!H")&amp;($DN$1-2))</f>
        <v>Cluster3</v>
      </c>
      <c r="DQ3" s="6" t="str">
        <f ca="1">INDIRECT(CONCATENATE("'",$DM$1,"'!K")&amp;($DN$1-2))</f>
        <v>Cluster4</v>
      </c>
      <c r="DX3" s="6" t="s">
        <v>101</v>
      </c>
      <c r="DY3" s="6" t="str">
        <f ca="1">INDIRECT(CONCATENATE("'",$DX$1,"'!B")&amp;($DY$1-2))</f>
        <v>Cluster1</v>
      </c>
      <c r="DZ3" s="6" t="str">
        <f ca="1">INDIRECT(CONCATENATE("'",$DX$1,"'!G")&amp;($DY$1-2))</f>
        <v>z-value</v>
      </c>
      <c r="EA3" s="6" t="str">
        <f ca="1">INDIRECT(CONCATENATE("'",$DX$1,"'!H")&amp;($DY$1-2))</f>
        <v>Cluster3</v>
      </c>
      <c r="EB3" s="6" t="str">
        <f ca="1">INDIRECT(CONCATENATE("'",$DX$1,"'!K")&amp;($DY$1-2))</f>
        <v>Cluster4</v>
      </c>
      <c r="EF3" s="6" t="s">
        <v>101</v>
      </c>
      <c r="EG3" s="6" t="str">
        <f ca="1">INDIRECT(CONCATENATE("'",$EF$1,"'!B")&amp;($EG$1-2))</f>
        <v>Cluster1</v>
      </c>
      <c r="EH3" s="6" t="str">
        <f ca="1">INDIRECT(CONCATENATE("'",$EF$1,"'!G")&amp;($EG$1-2))</f>
        <v>z-value</v>
      </c>
      <c r="EI3" s="6" t="str">
        <f ca="1">INDIRECT(CONCATENATE("'",$EF$1,"'!H")&amp;($EG$1-2))</f>
        <v>Cluster3</v>
      </c>
      <c r="EJ3" s="6" t="str">
        <f ca="1">INDIRECT(CONCATENATE("'",$EF$1,"'!K")&amp;($EG$1-2))</f>
        <v>Cluster4</v>
      </c>
      <c r="EO3" s="6" t="s">
        <v>101</v>
      </c>
      <c r="EP3" s="6" t="s">
        <v>42</v>
      </c>
      <c r="EQ3" s="6" t="s">
        <v>43</v>
      </c>
      <c r="ER3" s="6" t="s">
        <v>44</v>
      </c>
      <c r="ES3" s="6" t="s">
        <v>45</v>
      </c>
      <c r="ET3" s="6" t="s">
        <v>298</v>
      </c>
      <c r="EU3" s="6" t="s">
        <v>9</v>
      </c>
      <c r="EX3" s="6" t="s">
        <v>285</v>
      </c>
      <c r="EY3" s="6" t="s">
        <v>287</v>
      </c>
      <c r="EZ3" s="6" t="s">
        <v>288</v>
      </c>
      <c r="FA3" s="6" t="s">
        <v>286</v>
      </c>
      <c r="FF3" s="6" t="s">
        <v>101</v>
      </c>
      <c r="FG3" s="6" t="str">
        <f ca="1">INDIRECT(CONCATENATE("'",$FF$1,"'!B")&amp;($FG$1-2))</f>
        <v>Cluster1</v>
      </c>
      <c r="FH3" s="6" t="str">
        <f ca="1">INDIRECT(CONCATENATE("'",$FF$1,"'!G")&amp;($FG$1-2))</f>
        <v>z-value</v>
      </c>
      <c r="FI3" s="6" t="str">
        <f ca="1">INDIRECT(CONCATENATE("'",$FF$1,"'!H")&amp;($FG$1-2))</f>
        <v>Cluster3</v>
      </c>
      <c r="FJ3" s="6" t="str">
        <f ca="1">INDIRECT(CONCATENATE("'",$FF$1,"'!K")&amp;($FG$1-2))</f>
        <v>Cluster4</v>
      </c>
      <c r="FL3" s="6" t="s">
        <v>101</v>
      </c>
      <c r="FM3" s="6" t="str">
        <f ca="1">INDIRECT(CONCATENATE("'",$FL$1,"'!B")&amp;($FM$1-2))</f>
        <v>Cluster1</v>
      </c>
      <c r="FN3" s="6" t="str">
        <f ca="1">INDIRECT(CONCATENATE("'",$FL$1,"'!G")&amp;($FM$1-2))</f>
        <v>z-value</v>
      </c>
      <c r="FO3" s="6" t="str">
        <f ca="1">INDIRECT(CONCATENATE("'",$FL$1,"'!H")&amp;($FM$1-2))</f>
        <v>Cluster3</v>
      </c>
      <c r="FP3" s="6" t="str">
        <f ca="1">INDIRECT(CONCATENATE("'",$FL$1,"'!K")&amp;($FM$1-2))</f>
        <v>Cluster4</v>
      </c>
      <c r="FZ3" s="6" t="s">
        <v>101</v>
      </c>
      <c r="GA3" s="6" t="str">
        <f ca="1">INDIRECT(CONCATENATE("'",$FZ$1,"'!B")&amp;($GA$1-2))</f>
        <v>Cluster1</v>
      </c>
      <c r="GB3" s="6" t="str">
        <f ca="1">INDIRECT(CONCATENATE("'",$FZ$1,"'!G")&amp;($GA$1-2))</f>
        <v>z-value</v>
      </c>
      <c r="GC3" s="6" t="str">
        <f ca="1">INDIRECT(CONCATENATE("'",$FZ$1,"'!H")&amp;($GA$1-2))</f>
        <v>Cluster3</v>
      </c>
      <c r="GD3" s="6" t="str">
        <f ca="1">INDIRECT(CONCATENATE("'",$FZ$1,"'!K")&amp;($GA$1-2))</f>
        <v>Cluster4</v>
      </c>
      <c r="GE3" s="6" t="s">
        <v>105</v>
      </c>
      <c r="GF3" s="6" t="s">
        <v>9</v>
      </c>
      <c r="GG3" s="6"/>
      <c r="GH3" s="6" t="s">
        <v>101</v>
      </c>
      <c r="GI3" s="6" t="str">
        <f ca="1">INDIRECT(CONCATENATE("'",$GH$1,"'!B")&amp;($GI$1-2))</f>
        <v>Cluster1</v>
      </c>
      <c r="GJ3" s="6" t="str">
        <f ca="1">INDIRECT(CONCATENATE("'",$GH$1,"'!G")&amp;($GI$1-2))</f>
        <v>z-value</v>
      </c>
      <c r="GK3" s="6" t="str">
        <f ca="1">INDIRECT(CONCATENATE("'",$GH$1,"'!H")&amp;($GI$1-2))</f>
        <v>Cluster3</v>
      </c>
      <c r="GL3" s="6" t="str">
        <f ca="1">INDIRECT(CONCATENATE("'",$GH$1,"'!K")&amp;($GI$1-2))</f>
        <v>Cluster4</v>
      </c>
    </row>
    <row r="4" spans="1:194" x14ac:dyDescent="0.25">
      <c r="A4" s="6" t="str">
        <f ca="1">INDIRECT(CONCATENATE("'",$A$1,"'!A")&amp;($B$1))</f>
        <v>Yes</v>
      </c>
      <c r="B4">
        <f ca="1">INDIRECT(CONCATENATE("'",$A$1,"'!B")&amp;($B$1))</f>
        <v>5.2600000000000001E-2</v>
      </c>
      <c r="C4">
        <f ca="1">INDIRECT(CONCATENATE("'",$A$1,"'!E")&amp;($B$1))</f>
        <v>0.192</v>
      </c>
      <c r="D4">
        <f ca="1">INDIRECT(CONCATENATE("'",$A$1,"'!H")&amp;($B$1))</f>
        <v>-0.29010000000000002</v>
      </c>
      <c r="E4">
        <f ca="1">INDIRECT(CONCATENATE("'",$A$1,"'!K")&amp;($B$1))</f>
        <v>4.5499999999999999E-2</v>
      </c>
      <c r="F4">
        <f ca="1">INDIRECT(CONCATENATE("'",$A$1,"'!N")&amp;($B$1))</f>
        <v>8.2357999999999993</v>
      </c>
      <c r="G4">
        <f ca="1">INDIRECT(CONCATENATE("'",$A$1,"'!O")&amp;($B$1))</f>
        <v>4.1000000000000002E-2</v>
      </c>
      <c r="K4" s="6" t="str">
        <f ca="1">INDIRECT(CONCATENATE("'",$K$1,"'!A")&amp;($L$1))</f>
        <v>Yes</v>
      </c>
      <c r="L4">
        <f ca="1">INDIRECT(CONCATENATE("'",$K$1,"'!B")&amp;($L$1))</f>
        <v>-7.4000000000000003E-3</v>
      </c>
      <c r="M4">
        <f ca="1">INDIRECT(CONCATENATE("'",$K$1,"'!G")&amp;($L$1))</f>
        <v>2.2841999999999998</v>
      </c>
      <c r="N4">
        <f ca="1">INDIRECT(CONCATENATE("'",$K$1,"'!H")&amp;($L$1))</f>
        <v>-0.30420000000000003</v>
      </c>
      <c r="O4">
        <f ca="1">INDIRECT(CONCATENATE("'",$K$1,"'!K")&amp;($L$1))</f>
        <v>0.1008</v>
      </c>
      <c r="P4">
        <f ca="1">INDIRECT(CONCATENATE("'",$K$1,"'!N")&amp;($L$1))</f>
        <v>9.4117999999999995</v>
      </c>
      <c r="Q4">
        <f ca="1">INDIRECT(CONCATENATE("'",$K$1,"'!O")&amp;($L$1))</f>
        <v>2.4E-2</v>
      </c>
      <c r="S4" s="6">
        <f ca="1">INDIRECT(CONCATENATE("'",$S$1,"'!A")&amp;($V$1+T4))</f>
        <v>45</v>
      </c>
      <c r="T4" s="6">
        <v>0</v>
      </c>
      <c r="U4">
        <f ca="1">INDIRECT(CONCATENATE("'",$S$1,"'!B")&amp;($V$1+T4))</f>
        <v>-1.0845</v>
      </c>
      <c r="V4">
        <f ca="1">INDIRECT(CONCATENATE("'",$S$1,"'!G")&amp;($V$1+T4))</f>
        <v>1.3170999999999999</v>
      </c>
      <c r="W4">
        <f ca="1">INDIRECT(CONCATENATE("'",$S$1,"'!H")&amp;($V$1+T4))</f>
        <v>0.49370000000000003</v>
      </c>
      <c r="X4">
        <f ca="1">INDIRECT(CONCATENATE("'",$S$1,"'!K")&amp;($V$1+T4))</f>
        <v>0.24099999999999999</v>
      </c>
      <c r="Y4" t="s">
        <v>117</v>
      </c>
      <c r="Z4">
        <f ca="1">INDIRECT(CONCATENATE("'",$S$1,"'!N")&amp;($V$1+T4))</f>
        <v>41.845199999999998</v>
      </c>
      <c r="AA4">
        <f ca="1">INDIRECT(CONCATENATE("'",$S$1,"'!O")&amp;($V$1+T4))</f>
        <v>3.4000000000000002E-2</v>
      </c>
      <c r="AQ4" s="6">
        <f ca="1">INDIRECT(CONCATENATE("'",$AQ$1,"'!A")&amp;($AR$1))</f>
        <v>0</v>
      </c>
      <c r="AR4">
        <f ca="1">INDIRECT(CONCATENATE("'",$AQ$1,"'!B")&amp;($AR$1))</f>
        <v>0.24110000000000001</v>
      </c>
      <c r="AS4">
        <f ca="1">INDIRECT(CONCATENATE("'",$AQ$1,"'!G")&amp;($AR$1))</f>
        <v>-1.4201999999999999</v>
      </c>
      <c r="AT4">
        <f ca="1">INDIRECT(CONCATENATE("'",$AQ$1,"'!H")&amp;($AR$1))</f>
        <v>0.32329999999999998</v>
      </c>
      <c r="AU4">
        <f ca="1">INDIRECT(CONCATENATE("'",$AQ$1,"'!K")&amp;($AR$1))</f>
        <v>-0.35349999999999998</v>
      </c>
      <c r="AX4" s="6">
        <f ca="1">INDIRECT(CONCATENATE("'",$AX$1,"'!A")&amp;($AY$1))</f>
        <v>0</v>
      </c>
      <c r="AY4">
        <f ca="1">INDIRECT(CONCATENATE("'",$AX$1,"'!B")&amp;($AY$1))</f>
        <v>8.2799999999999999E-2</v>
      </c>
      <c r="AZ4">
        <f ca="1">INDIRECT(CONCATENATE("'",$AX$1,"'!G")&amp;($AY$1))</f>
        <v>-0.93269999999999997</v>
      </c>
      <c r="BA4">
        <f ca="1">INDIRECT(CONCATENATE("'",$AX$1,"'!H")&amp;($AY$1))</f>
        <v>0.50660000000000005</v>
      </c>
      <c r="BB4">
        <f ca="1">INDIRECT(CONCATENATE("'",$AX$1,"'!K")&amp;($AY$1))</f>
        <v>-0.4148</v>
      </c>
      <c r="BC4">
        <f ca="1">INDIRECT(CONCATENATE("'",$AX$1,"'!N")&amp;($AY$1))</f>
        <v>4.9562999999999997</v>
      </c>
      <c r="BD4">
        <f ca="1">INDIRECT(CONCATENATE("'",$AX$1,"'!O")&amp;($AY$1))</f>
        <v>0.18</v>
      </c>
      <c r="BG4" s="6" t="str">
        <f>BG1</f>
        <v>b2a</v>
      </c>
      <c r="BH4">
        <f ca="1">INDIRECT(CONCATENATE("'",$BG$1,"'!B")&amp;($BH$1))</f>
        <v>4.7999999999999996E-3</v>
      </c>
      <c r="BI4">
        <f ca="1">INDIRECT(CONCATENATE("'",$BG$1,"'!G")&amp;($BH$1))</f>
        <v>-1.0773999999999999</v>
      </c>
      <c r="BJ4">
        <f ca="1">INDIRECT(CONCATENATE("'",$BG$1,"'!H")&amp;($BH$1))</f>
        <v>1.6000000000000001E-3</v>
      </c>
      <c r="BK4">
        <f ca="1">INDIRECT(CONCATENATE("'",$BG$1,"'!K")&amp;($BH$1))</f>
        <v>-3.0999999999999999E-3</v>
      </c>
      <c r="BV4" s="6" t="str">
        <f>BV1</f>
        <v>b4a</v>
      </c>
      <c r="BW4">
        <f ca="1">INDIRECT(CONCATENATE("'",$BV$1,"'!B")&amp;($BW$1))</f>
        <v>1.6000000000000001E-3</v>
      </c>
      <c r="BX4">
        <f ca="1">INDIRECT(CONCATENATE("'",$BV$1,"'!G")&amp;($BW$1))</f>
        <v>1.1294999999999999</v>
      </c>
      <c r="BY4">
        <f ca="1">INDIRECT(CONCATENATE("'",$BV$1,"'!H")&amp;($BW$1))</f>
        <v>-6.6E-3</v>
      </c>
      <c r="BZ4">
        <f ca="1">INDIRECT(CONCATENATE("'",$BV$1,"'!K")&amp;($BW$1))</f>
        <v>1.8E-3</v>
      </c>
      <c r="CB4" s="6">
        <f ca="1">INDIRECT(CONCATENATE("'",$CB$1,"'!A")&amp;($CC$1))</f>
        <v>0</v>
      </c>
      <c r="CC4">
        <f ca="1">INDIRECT(CONCATENATE("'",$CB$1,"'!B")&amp;($CC$1))</f>
        <v>2.9999999999999997E-4</v>
      </c>
      <c r="CD4">
        <f ca="1">INDIRECT(CONCATENATE("'",$CB$1,"'!G")&amp;($CC$1))</f>
        <v>-0.62919999999999998</v>
      </c>
      <c r="CE4">
        <f ca="1">INDIRECT(CONCATENATE("'",$CB$1,"'!H")&amp;($CC$1))</f>
        <v>0.18140000000000001</v>
      </c>
      <c r="CF4">
        <f ca="1">INDIRECT(CONCATENATE("'",$CB$1,"'!K")&amp;($CC$1))</f>
        <v>-0.1022</v>
      </c>
      <c r="CJ4" s="6" t="str">
        <f>CJ1</f>
        <v>b7</v>
      </c>
      <c r="CK4">
        <f ca="1">INDIRECT(CONCATENATE("'",$CJ$1,"'!B")&amp;($CK$1))</f>
        <v>1.4800000000000001E-2</v>
      </c>
      <c r="CL4">
        <f ca="1">INDIRECT(CONCATENATE("'",$CJ$1,"'!G")&amp;($CK$1))</f>
        <v>0.61199999999999999</v>
      </c>
      <c r="CM4">
        <f ca="1">INDIRECT(CONCATENATE("'",$CJ$1,"'!H")&amp;($CK$1))</f>
        <v>-2.0500000000000001E-2</v>
      </c>
      <c r="CN4">
        <f ca="1">INDIRECT(CONCATENATE("'",$CJ$1,"'!K")&amp;($CK$1))</f>
        <v>1.6000000000000001E-3</v>
      </c>
      <c r="CQ4" s="6" t="str">
        <f ca="1">INDIRECT(CONCATENATE("'",$CQ$1,"'!A")&amp;($CR$1))</f>
        <v>Local â€“ main product sold mostly in same municipality wher</v>
      </c>
      <c r="CR4">
        <f ca="1">INDIRECT(CONCATENATE("'",$CQ$1,"'!B")&amp;($CR$1))</f>
        <v>-7.3400000000000007E-2</v>
      </c>
      <c r="CS4">
        <f ca="1">INDIRECT(CONCATENATE("'",$CQ$1,"'!G")&amp;($CR$1))</f>
        <v>-1.319</v>
      </c>
      <c r="CT4">
        <f ca="1">INDIRECT(CONCATENATE("'",$CQ$1,"'!H")&amp;($CR$1))</f>
        <v>0.1143</v>
      </c>
      <c r="CU4">
        <f ca="1">INDIRECT(CONCATENATE("'",$CQ$1,"'!K")&amp;($CR$1))</f>
        <v>0.2349</v>
      </c>
      <c r="CV4" t="s">
        <v>117</v>
      </c>
      <c r="DE4" s="6">
        <f ca="1">INDIRECT(CONCATENATE("'",$DE$1,"'!A")&amp;($DF$1))</f>
        <v>0</v>
      </c>
      <c r="DF4">
        <f ca="1">INDIRECT(CONCATENATE("'",$DE$1,"'!B")&amp;($DF$1))</f>
        <v>0.1114</v>
      </c>
      <c r="DG4">
        <f ca="1">INDIRECT(CONCATENATE("'",$DE$1,"'!G")&amp;($DF$1))</f>
        <v>-1.1133</v>
      </c>
      <c r="DH4">
        <f ca="1">INDIRECT(CONCATENATE("'",$DE$1,"'!H")&amp;($DF$1))</f>
        <v>0.1754</v>
      </c>
      <c r="DI4">
        <f ca="1">INDIRECT(CONCATENATE("'",$DE$1,"'!K")&amp;($DF$1))</f>
        <v>-0.17710000000000001</v>
      </c>
      <c r="DM4" s="6" t="str">
        <f ca="1">INDIRECT(CONCATENATE("'",$DM$1,"'!A")&amp;($DN$1))</f>
        <v>Manufacturing</v>
      </c>
      <c r="DN4">
        <f ca="1">INDIRECT(CONCATENATE("'",$DM$1,"'!B")&amp;($DN$1))</f>
        <v>0.10539999999999999</v>
      </c>
      <c r="DO4">
        <f ca="1">INDIRECT(CONCATENATE("'",$DM$1,"'!G")&amp;($DN$1))</f>
        <v>-1.9157</v>
      </c>
      <c r="DP4">
        <f ca="1">INDIRECT(CONCATENATE("'",$DM$1,"'!H")&amp;($DN$1))</f>
        <v>-8.0699999999999994E-2</v>
      </c>
      <c r="DQ4">
        <f ca="1">INDIRECT(CONCATENATE("'",$DM$1,"'!K")&amp;($DN$1))</f>
        <v>0.21110000000000001</v>
      </c>
      <c r="DX4" s="6" t="str">
        <f>DX1</f>
        <v>graft2 exp</v>
      </c>
      <c r="DY4">
        <f ca="1">INDIRECT(CONCATENATE("'",$DX$1,"'!B")&amp;($DY$1))</f>
        <v>1.6000000000000001E-3</v>
      </c>
      <c r="DZ4">
        <f ca="1">INDIRECT(CONCATENATE("'",$DX$1,"'!G")&amp;($DY$1))</f>
        <v>0.61660000000000004</v>
      </c>
      <c r="EA4">
        <f ca="1">INDIRECT(CONCATENATE("'",$DX$1,"'!H")&amp;($DY$1))</f>
        <v>-8.2000000000000007E-3</v>
      </c>
      <c r="EB4">
        <f ca="1">INDIRECT(CONCATENATE("'",$DX$1,"'!K")&amp;($DY$1))</f>
        <v>3.0000000000000001E-3</v>
      </c>
      <c r="EF4" s="6">
        <f ca="1">INDIRECT(CONCATENATE("'",$EF$1,"'!A")&amp;($EG$1))</f>
        <v>0</v>
      </c>
      <c r="EG4">
        <f ca="1">INDIRECT(CONCATENATE("'",$EF$1,"'!B")&amp;($EG$1))</f>
        <v>-3.0499999999999999E-2</v>
      </c>
      <c r="EH4">
        <f ca="1">INDIRECT(CONCATENATE("'",$EF$1,"'!G")&amp;($EG$1))</f>
        <v>-1.2966</v>
      </c>
      <c r="EI4">
        <f ca="1">INDIRECT(CONCATENATE("'",$EF$1,"'!H")&amp;($EG$1))</f>
        <v>0.31519999999999998</v>
      </c>
      <c r="EJ4">
        <f ca="1">INDIRECT(CONCATENATE("'",$EF$1,"'!K")&amp;($EG$1))</f>
        <v>-8.4199999999999997E-2</v>
      </c>
      <c r="EO4" s="6" t="s">
        <v>189</v>
      </c>
      <c r="EP4">
        <f ca="1">INDIRECT(CONCATENATE("'",$EO$1,"'!B")&amp;($EP$1))</f>
        <v>-1.0829</v>
      </c>
      <c r="EQ4">
        <f ca="1">INDIRECT(CONCATENATE("'",$EO$1,"'!G")&amp;($EP$1))</f>
        <v>0.31680000000000003</v>
      </c>
      <c r="ER4">
        <f ca="1">INDIRECT(CONCATENATE("'",$EO$1,"'!H")&amp;($EP$1))</f>
        <v>7.6999999999999999E-2</v>
      </c>
      <c r="ES4">
        <f ca="1">INDIRECT(CONCATENATE("'",$EO$1,"'!K")&amp;($EP$1))</f>
        <v>0.85619999999999996</v>
      </c>
      <c r="ET4">
        <f ca="1">INDIRECT(CONCATENATE("'",$EO$1,"'!N")&amp;($EP$1))</f>
        <v>8.8755000000000006</v>
      </c>
      <c r="EU4">
        <f ca="1">INDIRECT(CONCATENATE("'",$EO$1,"'!O")&amp;($EP$1))</f>
        <v>3.1E-2</v>
      </c>
      <c r="FF4" s="6" t="str">
        <f ca="1">INDIRECT(CONCATENATE("'",$FF$1,"'!A")&amp;($FG$1))</f>
        <v>Yes</v>
      </c>
      <c r="FG4">
        <f ca="1">INDIRECT(CONCATENATE("'",$FF$1,"'!B")&amp;($FG$1))</f>
        <v>-3.2399999999999998E-2</v>
      </c>
      <c r="FH4">
        <f ca="1">INDIRECT(CONCATENATE("'",$FF$1,"'!G")&amp;($FG$1))</f>
        <v>-0.67449999999999999</v>
      </c>
      <c r="FI4">
        <f ca="1">INDIRECT(CONCATENATE("'",$FF$1,"'!H")&amp;($FG$1))</f>
        <v>5.1900000000000002E-2</v>
      </c>
      <c r="FJ4">
        <f ca="1">INDIRECT(CONCATENATE("'",$FF$1,"'!K")&amp;($FG$1))</f>
        <v>5.91E-2</v>
      </c>
      <c r="FL4" s="6" t="str">
        <f ca="1">INDIRECT(CONCATENATE("'",$FL$1,"'!A")&amp;($FM$1))</f>
        <v>Shareholding company with shares trade in the stock market</v>
      </c>
      <c r="FM4">
        <f ca="1">INDIRECT(CONCATENATE("'",$FL$1,"'!B")&amp;($FM$1))</f>
        <v>-0.26450000000000001</v>
      </c>
      <c r="FN4">
        <f ca="1">INDIRECT(CONCATENATE("'",$FL$1,"'!G")&amp;($FM$1))</f>
        <v>1.0703</v>
      </c>
      <c r="FO4">
        <f ca="1">INDIRECT(CONCATENATE("'",$FL$1,"'!H")&amp;($FM$1))</f>
        <v>0.41489999999999999</v>
      </c>
      <c r="FP4">
        <f ca="1">INDIRECT(CONCATENATE("'",$FL$1,"'!K")&amp;($FM$1))</f>
        <v>-0.41870000000000002</v>
      </c>
      <c r="FZ4" s="6" t="str">
        <f ca="1">INDIRECT(CONCATENATE("'",$FZ$1,"'!A")&amp;($GA$1))</f>
        <v>Yes</v>
      </c>
      <c r="GA4">
        <f ca="1">INDIRECT(CONCATENATE("'",$FZ$1,"'!B")&amp;($GA$1))</f>
        <v>2.3E-2</v>
      </c>
      <c r="GB4">
        <f ca="1">INDIRECT(CONCATENATE("'",$FZ$1,"'!G")&amp;($GA$1))</f>
        <v>0.99960000000000004</v>
      </c>
      <c r="GC4">
        <f ca="1">INDIRECT(CONCATENATE("'",$FZ$1,"'!H")&amp;($GA$1))</f>
        <v>9.9099999999999994E-2</v>
      </c>
      <c r="GD4">
        <f ca="1">INDIRECT(CONCATENATE("'",$FZ$1,"'!K")&amp;($GA$1))</f>
        <v>-0.20630000000000001</v>
      </c>
      <c r="GE4">
        <f ca="1">INDIRECT(CONCATENATE("'",$FZ$1,"'!N")&amp;($GA$1))</f>
        <v>2.6301999999999999</v>
      </c>
      <c r="GF4">
        <f ca="1">INDIRECT(CONCATENATE("'",$FZ$1,"'!O")&amp;($GA$1))</f>
        <v>0.45</v>
      </c>
      <c r="GH4" s="6">
        <f ca="1">INDIRECT(CONCATENATE("'",$GH$1,"'!A")&amp;($GI$1))</f>
        <v>0</v>
      </c>
      <c r="GI4">
        <f ca="1">INDIRECT(CONCATENATE("'",$GH$1,"'!B")&amp;($GI$1))</f>
        <v>-0.16250000000000001</v>
      </c>
      <c r="GJ4">
        <f ca="1">INDIRECT(CONCATENATE("'",$GH$1,"'!G")&amp;($GI$1))</f>
        <v>-1.8257000000000001</v>
      </c>
      <c r="GK4">
        <f ca="1">INDIRECT(CONCATENATE("'",$GH$1,"'!H")&amp;($GI$1))</f>
        <v>0.41220000000000001</v>
      </c>
      <c r="GL4">
        <f ca="1">INDIRECT(CONCATENATE("'",$GH$1,"'!K")&amp;($GI$1))</f>
        <v>-2.47E-2</v>
      </c>
    </row>
    <row r="5" spans="1:194" x14ac:dyDescent="0.25">
      <c r="A5" s="6"/>
      <c r="B5">
        <f ca="1">INDIRECT(CONCATENATE("'",$A$1,"'!F")&amp;($B$1))</f>
        <v>8.7999999999999995E-2</v>
      </c>
      <c r="C5">
        <f ca="1">INDIRECT(CONCATENATE("'",$A$1,"'!E")&amp;($B$1))</f>
        <v>0.192</v>
      </c>
      <c r="D5">
        <f ca="1">INDIRECT(CONCATENATE("'",$A$1,"'!J")&amp;($B$1))</f>
        <v>-2.3919999999999999</v>
      </c>
      <c r="E5">
        <f ca="1">INDIRECT(CONCATENATE("'",$A$1,"'!M")&amp;($B$1))</f>
        <v>0.31430000000000002</v>
      </c>
      <c r="K5" s="6"/>
      <c r="L5">
        <f ca="1">INDIRECT(CONCATENATE("'",$K$1,"'!F")&amp;($L$1))</f>
        <v>9.2299999999999993E-2</v>
      </c>
      <c r="M5">
        <f ca="1">INDIRECT(CONCATENATE("'",$K$1,"'!E")&amp;($L$1))</f>
        <v>0.21079999999999999</v>
      </c>
      <c r="N5">
        <f ca="1">INDIRECT(CONCATENATE("'",$K$1,"'!J")&amp;($L$1))</f>
        <v>-2.2707999999999999</v>
      </c>
      <c r="O5">
        <f ca="1">INDIRECT(CONCATENATE("'",$K$1,"'!M")&amp;($L$1))</f>
        <v>0.67130000000000001</v>
      </c>
      <c r="S5" s="6"/>
      <c r="T5" s="6"/>
      <c r="U5">
        <f ca="1">INDIRECT(CONCATENATE("'",$S$1,"'!F")&amp;($V$1+T4))</f>
        <v>0.2656</v>
      </c>
      <c r="V5">
        <f ca="1">INDIRECT(CONCATENATE("'",$S$1,"'!E")&amp;($V$1+T4))</f>
        <v>0.34989999999999999</v>
      </c>
      <c r="W5">
        <f ca="1">INDIRECT(CONCATENATE("'",$S$1,"'!J")&amp;($V$1+T4))</f>
        <v>1.4359</v>
      </c>
      <c r="X5">
        <f ca="1">INDIRECT(CONCATENATE("'",$S$1,"'!M")&amp;($V$1+T4))</f>
        <v>0.74960000000000004</v>
      </c>
      <c r="Y5" t="s">
        <v>122</v>
      </c>
      <c r="AQ5" s="6"/>
      <c r="AR5">
        <f ca="1">INDIRECT(CONCATENATE("'",$AQ$1,"'!F")&amp;($AR$1))</f>
        <v>0.14849999999999999</v>
      </c>
      <c r="AS5">
        <f ca="1">INDIRECT(CONCATENATE("'",$AQ$1,"'!E")&amp;($AR$1))</f>
        <v>-0.2109</v>
      </c>
      <c r="AT5">
        <f ca="1">INDIRECT(CONCATENATE("'",$AQ$1,"'!J")&amp;($AR$1))</f>
        <v>1.3115000000000001</v>
      </c>
      <c r="AU5">
        <f ca="1">INDIRECT(CONCATENATE("'",$AQ$1,"'!M")&amp;($AR$1))</f>
        <v>-1.4048</v>
      </c>
      <c r="AX5" s="6"/>
      <c r="AY5">
        <f ca="1">INDIRECT(CONCATENATE("'",$AX$1,"'!F")&amp;($AY$1))</f>
        <v>0.18729999999999999</v>
      </c>
      <c r="AZ5">
        <f ca="1">INDIRECT(CONCATENATE("'",$AX$1,"'!E")&amp;($AY$1))</f>
        <v>-0.17469999999999999</v>
      </c>
      <c r="BA5">
        <f ca="1">INDIRECT(CONCATENATE("'",$AX$1,"'!J")&amp;($AY$1))</f>
        <v>1.5334000000000001</v>
      </c>
      <c r="BB5">
        <f ca="1">INDIRECT(CONCATENATE("'",$AX$1,"'!M")&amp;($AY$1))</f>
        <v>-1.5277000000000001</v>
      </c>
      <c r="BG5" s="6"/>
      <c r="BH5">
        <f ca="1">INDIRECT(CONCATENATE("'",$BG$1,"'!F")&amp;($BH$1))</f>
        <v>3.0999999999999999E-3</v>
      </c>
      <c r="BI5">
        <f ca="1">INDIRECT(CONCATENATE("'",$BG$1,"'!E")&amp;($BH$1))</f>
        <v>-3.3999999999999998E-3</v>
      </c>
      <c r="BJ5">
        <f ca="1">INDIRECT(CONCATENATE("'",$BG$1,"'!J")&amp;($BH$1))</f>
        <v>0.31080000000000002</v>
      </c>
      <c r="BK5">
        <f ca="1">INDIRECT(CONCATENATE("'",$BG$1,"'!M")&amp;($BH$1))</f>
        <v>-0.72030000000000005</v>
      </c>
      <c r="BV5" s="6"/>
      <c r="BW5">
        <f ca="1">INDIRECT(CONCATENATE("'",$BV$1,"'!F")&amp;($BW$1))</f>
        <v>2.8E-3</v>
      </c>
      <c r="BX5">
        <f ca="1">INDIRECT(CONCATENATE("'",$BV$1,"'!E")&amp;($BW$1))</f>
        <v>3.0999999999999999E-3</v>
      </c>
      <c r="BY5">
        <f ca="1">INDIRECT(CONCATENATE("'",$BV$1,"'!J")&amp;($BW$1))</f>
        <v>-1.8485</v>
      </c>
      <c r="BZ5">
        <f ca="1">INDIRECT(CONCATENATE("'",$BV$1,"'!M")&amp;($BW$1))</f>
        <v>0.36720000000000003</v>
      </c>
      <c r="CB5" s="6"/>
      <c r="CC5">
        <f ca="1">INDIRECT(CONCATENATE("'",$CB$1,"'!F")&amp;($CC$1))</f>
        <v>0.1265</v>
      </c>
      <c r="CD5">
        <f ca="1">INDIRECT(CONCATENATE("'",$CB$1,"'!E")&amp;($CC$1))</f>
        <v>-7.9600000000000004E-2</v>
      </c>
      <c r="CE5">
        <f ca="1">INDIRECT(CONCATENATE("'",$CB$1,"'!J")&amp;($CC$1))</f>
        <v>1.0015000000000001</v>
      </c>
      <c r="CF5">
        <f ca="1">INDIRECT(CONCATENATE("'",$CB$1,"'!M")&amp;($CC$1))</f>
        <v>-0.45129999999999998</v>
      </c>
      <c r="CJ5" s="6"/>
      <c r="CK5">
        <f ca="1">INDIRECT(CONCATENATE("'",$CJ$1,"'!F")&amp;($CK$1))</f>
        <v>6.6E-3</v>
      </c>
      <c r="CL5">
        <f ca="1">INDIRECT(CONCATENATE("'",$CJ$1,"'!E")&amp;($CK$1))</f>
        <v>4.1000000000000003E-3</v>
      </c>
      <c r="CM5">
        <f ca="1">INDIRECT(CONCATENATE("'",$CJ$1,"'!J")&amp;($CK$1))</f>
        <v>-2.0070000000000001</v>
      </c>
      <c r="CN5">
        <f ca="1">INDIRECT(CONCATENATE("'",$CJ$1,"'!M")&amp;($CK$1))</f>
        <v>0.17319999999999999</v>
      </c>
      <c r="CQ5" s="6"/>
      <c r="CR5">
        <f ca="1">INDIRECT(CONCATENATE("'",$CQ$1,"'!F")&amp;($CR$1))</f>
        <v>0.2092</v>
      </c>
      <c r="CS5">
        <f ca="1">INDIRECT(CONCATENATE("'",$CQ$1,"'!E")&amp;($CR$1))</f>
        <v>-0.27589999999999998</v>
      </c>
      <c r="CT5">
        <f ca="1">INDIRECT(CONCATENATE("'",$CQ$1,"'!J")&amp;($CR$1))</f>
        <v>0.33179999999999998</v>
      </c>
      <c r="CU5">
        <f ca="1">INDIRECT(CONCATENATE("'",$CQ$1,"'!M")&amp;($CR$1))</f>
        <v>0.77390000000000003</v>
      </c>
      <c r="CV5" t="s">
        <v>122</v>
      </c>
      <c r="DE5" s="6"/>
      <c r="DF5">
        <f ca="1">INDIRECT(CONCATENATE("'",$DE$1,"'!F")&amp;($DF$1))</f>
        <v>9.8500000000000004E-2</v>
      </c>
      <c r="DG5">
        <f ca="1">INDIRECT(CONCATENATE("'",$DE$1,"'!E")&amp;($DF$1))</f>
        <v>-0.10970000000000001</v>
      </c>
      <c r="DH5">
        <f ca="1">INDIRECT(CONCATENATE("'",$DE$1,"'!J")&amp;($DF$1))</f>
        <v>1.4899</v>
      </c>
      <c r="DI5">
        <f ca="1">INDIRECT(CONCATENATE("'",$DE$1,"'!M")&amp;($DF$1))</f>
        <v>-1.0455000000000001</v>
      </c>
      <c r="DM5" s="6"/>
      <c r="DN5">
        <f ca="1">INDIRECT(CONCATENATE("'",$DM$1,"'!F")&amp;($DN$1))</f>
        <v>0.1231</v>
      </c>
      <c r="DO5">
        <f ca="1">INDIRECT(CONCATENATE("'",$DM$1,"'!E")&amp;($DN$1))</f>
        <v>-0.23580000000000001</v>
      </c>
      <c r="DP5">
        <f ca="1">INDIRECT(CONCATENATE("'",$DM$1,"'!J")&amp;($DN$1))</f>
        <v>-0.51480000000000004</v>
      </c>
      <c r="DQ5">
        <f ca="1">INDIRECT(CONCATENATE("'",$DM$1,"'!M")&amp;($DN$1))</f>
        <v>1.0669999999999999</v>
      </c>
      <c r="DX5" s="6"/>
      <c r="DY5">
        <f ca="1">INDIRECT(CONCATENATE("'",$DX$1,"'!F")&amp;($DY$1))</f>
        <v>5.5999999999999999E-3</v>
      </c>
      <c r="DZ5">
        <f ca="1">INDIRECT(CONCATENATE("'",$DX$1,"'!E")&amp;($DY$1))</f>
        <v>3.5000000000000001E-3</v>
      </c>
      <c r="EA5">
        <f ca="1">INDIRECT(CONCATENATE("'",$DX$1,"'!J")&amp;($DY$1))</f>
        <v>-0.57520000000000004</v>
      </c>
      <c r="EB5">
        <f ca="1">INDIRECT(CONCATENATE("'",$DX$1,"'!M")&amp;($DY$1))</f>
        <v>0.40789999999999998</v>
      </c>
      <c r="EF5" s="6"/>
      <c r="EG5">
        <f ca="1">INDIRECT(CONCATENATE("'",$EF$1,"'!F")&amp;($EG$1))</f>
        <v>0.15459999999999999</v>
      </c>
      <c r="EH5">
        <f ca="1">INDIRECT(CONCATENATE("'",$EF$1,"'!E")&amp;($EG$1))</f>
        <v>-0.20039999999999999</v>
      </c>
      <c r="EI5">
        <f ca="1">INDIRECT(CONCATENATE("'",$EF$1,"'!J")&amp;($EG$1))</f>
        <v>1.0154000000000001</v>
      </c>
      <c r="EJ5">
        <f ca="1">INDIRECT(CONCATENATE("'",$EF$1,"'!M")&amp;($EG$1))</f>
        <v>-0.39679999999999999</v>
      </c>
      <c r="EO5" s="6"/>
      <c r="EP5">
        <f ca="1">INDIRECT(CONCATENATE("'",$EO$1,"'!F")&amp;($EP$1))</f>
        <v>0.4723</v>
      </c>
      <c r="EQ5">
        <f ca="1">INDIRECT(CONCATENATE("'",$EO$1,"'!E")&amp;($EP$1))</f>
        <v>0.14960000000000001</v>
      </c>
      <c r="ER5">
        <f ca="1">INDIRECT(CONCATENATE("'",$EO$1,"'!J")&amp;($EP$1))</f>
        <v>0.14749999999999999</v>
      </c>
      <c r="ES5">
        <f ca="1">INDIRECT(CONCATENATE("'",$EO$1,"'!M")&amp;($EP$1))</f>
        <v>1.2539</v>
      </c>
      <c r="FF5" s="6"/>
      <c r="FG5">
        <f ca="1">INDIRECT(CONCATENATE("'",$FF$1,"'!F")&amp;($FG$1))</f>
        <v>0.1164</v>
      </c>
      <c r="FH5">
        <f ca="1">INDIRECT(CONCATENATE("'",$FF$1,"'!E")&amp;($FG$1))</f>
        <v>-7.85E-2</v>
      </c>
      <c r="FI5">
        <f ca="1">INDIRECT(CONCATENATE("'",$FF$1,"'!J")&amp;($FG$1))</f>
        <v>0.3695</v>
      </c>
      <c r="FJ5">
        <f ca="1">INDIRECT(CONCATENATE("'",$FF$1,"'!M")&amp;($FG$1))</f>
        <v>0.33379999999999999</v>
      </c>
      <c r="FL5" s="6"/>
      <c r="FM5">
        <f ca="1">INDIRECT(CONCATENATE("'",$FL$1,"'!F")&amp;($FM$1))</f>
        <v>0.25059999999999999</v>
      </c>
      <c r="FN5">
        <f ca="1">INDIRECT(CONCATENATE("'",$FL$1,"'!E")&amp;($FM$1))</f>
        <v>0.26829999999999998</v>
      </c>
      <c r="FO5">
        <f ca="1">INDIRECT(CONCATENATE("'",$FL$1,"'!J")&amp;($FM$1))</f>
        <v>0.94650000000000001</v>
      </c>
      <c r="FP5">
        <f ca="1">INDIRECT(CONCATENATE("'",$FL$1,"'!M")&amp;($FM$1))</f>
        <v>-0.98380000000000001</v>
      </c>
      <c r="FZ5" s="6"/>
      <c r="GA5">
        <f ca="1">INDIRECT(CONCATENATE("'",$FZ$1,"'!F")&amp;($GA$1))</f>
        <v>8.43E-2</v>
      </c>
      <c r="GB5">
        <f ca="1">INDIRECT(CONCATENATE("'",$FZ$1,"'!E")&amp;($GA$1))</f>
        <v>8.4199999999999997E-2</v>
      </c>
      <c r="GC5">
        <f ca="1">INDIRECT(CONCATENATE("'",$FZ$1,"'!J")&amp;($GA$1))</f>
        <v>0.88639999999999997</v>
      </c>
      <c r="GD5">
        <f ca="1">INDIRECT(CONCATENATE("'",$FZ$1,"'!M")&amp;($GA$1))</f>
        <v>-1.5391999999999999</v>
      </c>
      <c r="GH5" s="6"/>
      <c r="GI5">
        <f ca="1">INDIRECT(CONCATENATE("'",$GH$1,"'!F")&amp;($GI$1))</f>
        <v>0.1232</v>
      </c>
      <c r="GJ5">
        <f ca="1">INDIRECT(CONCATENATE("'",$GH$1,"'!E")&amp;($GI$1))</f>
        <v>-0.22500000000000001</v>
      </c>
      <c r="GK5">
        <f ca="1">INDIRECT(CONCATENATE("'",$GH$1,"'!J")&amp;($GI$1))</f>
        <v>1.9694</v>
      </c>
      <c r="GL5">
        <f ca="1">INDIRECT(CONCATENATE("'",$GH$1,"'!M")&amp;($GI$1))</f>
        <v>-0.1424</v>
      </c>
    </row>
    <row r="6" spans="1:194" x14ac:dyDescent="0.25">
      <c r="A6" s="6" t="str">
        <f ca="1">INDIRECT(CONCATENATE("'",$A$1,"'!A")&amp;($B$1+1))</f>
        <v>No</v>
      </c>
      <c r="B6">
        <f ca="1">INDIRECT(CONCATENATE("'",$A$1,"'!B")&amp;($B$1+1))</f>
        <v>-5.2600000000000001E-2</v>
      </c>
      <c r="C6">
        <f ca="1">INDIRECT(CONCATENATE("'",$A$1,"'!E")&amp;($B$1+1))</f>
        <v>-0.192</v>
      </c>
      <c r="D6">
        <f ca="1">INDIRECT(CONCATENATE("'",$A$1,"'!H")&amp;($B$1+1))</f>
        <v>0.29010000000000002</v>
      </c>
      <c r="E6">
        <f ca="1">INDIRECT(CONCATENATE("'",$A$1,"'!K")&amp;($B$1+1))</f>
        <v>-4.5499999999999999E-2</v>
      </c>
      <c r="K6" s="6" t="str">
        <f ca="1">INDIRECT(CONCATENATE("'",$K$1,"'!A")&amp;($L$1+1))</f>
        <v>No</v>
      </c>
      <c r="L6">
        <f ca="1">INDIRECT(CONCATENATE("'",$K$1,"'!B")&amp;($L$1+1))</f>
        <v>7.4000000000000003E-3</v>
      </c>
      <c r="M6">
        <f ca="1">INDIRECT(CONCATENATE("'",$K$1,"'!G")&amp;($L$1+1))</f>
        <v>-2.2841999999999998</v>
      </c>
      <c r="N6">
        <f ca="1">INDIRECT(CONCATENATE("'",$K$1,"'!H")&amp;($L$1+1))</f>
        <v>0.30420000000000003</v>
      </c>
      <c r="O6">
        <f ca="1">INDIRECT(CONCATENATE("'",$K$1,"'!K")&amp;($L$1+1))</f>
        <v>-0.1008</v>
      </c>
      <c r="S6" s="6">
        <f ca="1">INDIRECT(CONCATENATE("'",$S$1,"'!A")&amp;($V$1+T6))</f>
        <v>1516</v>
      </c>
      <c r="T6" s="6">
        <v>1</v>
      </c>
      <c r="U6">
        <f ca="1">INDIRECT(CONCATENATE("'",$S$1,"'!B")&amp;($V$1+T6))</f>
        <v>0.36380000000000001</v>
      </c>
      <c r="V6">
        <f ca="1">INDIRECT(CONCATENATE("'",$S$1,"'!G")&amp;($V$1+T6))</f>
        <v>-0.82089999999999996</v>
      </c>
      <c r="W6">
        <f ca="1">INDIRECT(CONCATENATE("'",$S$1,"'!H")&amp;($V$1+T6))</f>
        <v>-8.7400000000000005E-2</v>
      </c>
      <c r="X6">
        <f ca="1">INDIRECT(CONCATENATE("'",$S$1,"'!K")&amp;($V$1+T6))</f>
        <v>-7.8600000000000003E-2</v>
      </c>
      <c r="AQ6" s="6">
        <f ca="1">INDIRECT(CONCATENATE("'",$AQ$1,"'!A")&amp;($AR$1+1))</f>
        <v>100</v>
      </c>
      <c r="AR6">
        <f ca="1">INDIRECT(CONCATENATE("'",$AQ$1,"'!B")&amp;($AR$1+1))</f>
        <v>-0.24110000000000001</v>
      </c>
      <c r="AS6">
        <f ca="1">INDIRECT(CONCATENATE("'",$AQ$1,"'!G")&amp;($AR$1+1))</f>
        <v>1.4201999999999999</v>
      </c>
      <c r="AT6">
        <f ca="1">INDIRECT(CONCATENATE("'",$AQ$1,"'!H")&amp;($AR$1+1))</f>
        <v>-0.32329999999999998</v>
      </c>
      <c r="AU6">
        <f ca="1">INDIRECT(CONCATENATE("'",$AQ$1,"'!K")&amp;($AR$1+1))</f>
        <v>0.35349999999999998</v>
      </c>
      <c r="AX6" s="6">
        <f ca="1">INDIRECT(CONCATENATE("'",$AX$1,"'!A")&amp;($AY$1+1))</f>
        <v>100</v>
      </c>
      <c r="AY6">
        <f ca="1">INDIRECT(CONCATENATE("'",$AX$1,"'!B")&amp;($AY$1+1))</f>
        <v>-8.2799999999999999E-2</v>
      </c>
      <c r="AZ6">
        <f ca="1">INDIRECT(CONCATENATE("'",$AX$1,"'!G")&amp;($AY$1+1))</f>
        <v>0.93269999999999997</v>
      </c>
      <c r="BA6">
        <f ca="1">INDIRECT(CONCATENATE("'",$AX$1,"'!H")&amp;($AY$1+1))</f>
        <v>-0.50660000000000005</v>
      </c>
      <c r="BB6">
        <f ca="1">INDIRECT(CONCATENATE("'",$AX$1,"'!K")&amp;($AY$1+1))</f>
        <v>0.4148</v>
      </c>
      <c r="BG6" s="6"/>
      <c r="BV6" s="6"/>
      <c r="CB6" s="6">
        <f ca="1">INDIRECT(CONCATENATE("'",$CB$1,"'!A")&amp;($CC$1+1))</f>
        <v>100</v>
      </c>
      <c r="CC6">
        <f ca="1">INDIRECT(CONCATENATE("'",$CB$1,"'!B")&amp;($CC$1+1))</f>
        <v>-2.9999999999999997E-4</v>
      </c>
      <c r="CD6">
        <f ca="1">INDIRECT(CONCATENATE("'",$CB$1,"'!G")&amp;($CC$1+1))</f>
        <v>0.62919999999999998</v>
      </c>
      <c r="CE6">
        <f ca="1">INDIRECT(CONCATENATE("'",$CB$1,"'!H")&amp;($CC$1+1))</f>
        <v>-0.18140000000000001</v>
      </c>
      <c r="CF6">
        <f ca="1">INDIRECT(CONCATENATE("'",$CB$1,"'!K")&amp;($CC$1+1))</f>
        <v>0.1022</v>
      </c>
      <c r="CJ6" s="6"/>
      <c r="CQ6" s="6" t="str">
        <f ca="1">INDIRECT(CONCATENATE("'",$CQ$1,"'!A")&amp;($CR$1+1))</f>
        <v>National â€“ main product sold mostly across the country whe</v>
      </c>
      <c r="CR6">
        <f ca="1">INDIRECT(CONCATENATE("'",$CQ$1,"'!B")&amp;($CR$1+1))</f>
        <v>-0.22750000000000001</v>
      </c>
      <c r="CS6">
        <f ca="1">INDIRECT(CONCATENATE("'",$CQ$1,"'!G")&amp;($CR$1+1))</f>
        <v>-0.85399999999999998</v>
      </c>
      <c r="CT6">
        <f ca="1">INDIRECT(CONCATENATE("'",$CQ$1,"'!H")&amp;($CR$1+1))</f>
        <v>0.23669999999999999</v>
      </c>
      <c r="CU6">
        <f ca="1">INDIRECT(CONCATENATE("'",$CQ$1,"'!K")&amp;($CR$1+1))</f>
        <v>0.14699999999999999</v>
      </c>
      <c r="DE6" s="6">
        <f ca="1">INDIRECT(CONCATENATE("'",$DE$1,"'!A")&amp;($DF$1+1))</f>
        <v>100</v>
      </c>
      <c r="DF6">
        <f ca="1">INDIRECT(CONCATENATE("'",$DE$1,"'!B")&amp;($DF$1+1))</f>
        <v>-0.1114</v>
      </c>
      <c r="DG6">
        <f ca="1">INDIRECT(CONCATENATE("'",$DE$1,"'!G")&amp;($DF$1+1))</f>
        <v>1.1133</v>
      </c>
      <c r="DH6">
        <f ca="1">INDIRECT(CONCATENATE("'",$DE$1,"'!H")&amp;($DF$1+1))</f>
        <v>-0.1754</v>
      </c>
      <c r="DI6">
        <f ca="1">INDIRECT(CONCATENATE("'",$DE$1,"'!K")&amp;($DF$1+1))</f>
        <v>0.17710000000000001</v>
      </c>
      <c r="DM6" s="6" t="str">
        <f ca="1">INDIRECT(CONCATENATE("'",$DM$1,"'!A")&amp;($DN$1+1))</f>
        <v>Retail</v>
      </c>
      <c r="DN6">
        <f ca="1">INDIRECT(CONCATENATE("'",$DM$1,"'!B")&amp;($DN$1+1))</f>
        <v>0.30919999999999997</v>
      </c>
      <c r="DO6">
        <f ca="1">INDIRECT(CONCATENATE("'",$DM$1,"'!G")&amp;($DN$1+1))</f>
        <v>0.1275</v>
      </c>
      <c r="DP6">
        <f ca="1">INDIRECT(CONCATENATE("'",$DM$1,"'!H")&amp;($DN$1+1))</f>
        <v>5.67E-2</v>
      </c>
      <c r="DQ6">
        <f ca="1">INDIRECT(CONCATENATE("'",$DM$1,"'!K")&amp;($DN$1+1))</f>
        <v>-0.38540000000000002</v>
      </c>
      <c r="DX6" s="6"/>
      <c r="EF6" s="6">
        <f ca="1">INDIRECT(CONCATENATE("'",$EF$1,"'!A")&amp;($EG$1+1))</f>
        <v>100</v>
      </c>
      <c r="EG6">
        <f ca="1">INDIRECT(CONCATENATE("'",$EF$1,"'!B")&amp;($EG$1+1))</f>
        <v>3.0499999999999999E-2</v>
      </c>
      <c r="EH6">
        <f ca="1">INDIRECT(CONCATENATE("'",$EF$1,"'!G")&amp;($EG$1+1))</f>
        <v>1.2966</v>
      </c>
      <c r="EI6">
        <f ca="1">INDIRECT(CONCATENATE("'",$EF$1,"'!H")&amp;($EG$1+1))</f>
        <v>-0.31519999999999998</v>
      </c>
      <c r="EJ6">
        <f ca="1">INDIRECT(CONCATENATE("'",$EF$1,"'!K")&amp;($EG$1+1))</f>
        <v>8.4199999999999997E-2</v>
      </c>
      <c r="EO6" s="6"/>
      <c r="FF6" s="6" t="str">
        <f ca="1">INDIRECT(CONCATENATE("'",$FF$1,"'!A")&amp;($FG$1+1))</f>
        <v>No</v>
      </c>
      <c r="FG6">
        <f ca="1">INDIRECT(CONCATENATE("'",$FF$1,"'!B")&amp;($FG$1+1))</f>
        <v>3.2399999999999998E-2</v>
      </c>
      <c r="FH6">
        <f ca="1">INDIRECT(CONCATENATE("'",$FF$1,"'!G")&amp;($FG$1+1))</f>
        <v>0.67449999999999999</v>
      </c>
      <c r="FI6">
        <f ca="1">INDIRECT(CONCATENATE("'",$FF$1,"'!H")&amp;($FG$1+1))</f>
        <v>-5.1900000000000002E-2</v>
      </c>
      <c r="FJ6">
        <f ca="1">INDIRECT(CONCATENATE("'",$FF$1,"'!K")&amp;($FG$1+1))</f>
        <v>-5.91E-2</v>
      </c>
      <c r="FL6" s="6" t="str">
        <f ca="1">INDIRECT(CONCATENATE("'",$FL$1,"'!A")&amp;($FM$1+1))</f>
        <v>Shareholding company with non-traded shares or shares traded</v>
      </c>
      <c r="FM6">
        <f ca="1">INDIRECT(CONCATENATE("'",$FL$1,"'!B")&amp;($FM$1+1))</f>
        <v>4.1099999999999998E-2</v>
      </c>
      <c r="FN6">
        <f ca="1">INDIRECT(CONCATENATE("'",$FL$1,"'!G")&amp;($FM$1+1))</f>
        <v>-0.90069999999999995</v>
      </c>
      <c r="FO6">
        <f ca="1">INDIRECT(CONCATENATE("'",$FL$1,"'!H")&amp;($FM$1+1))</f>
        <v>0.18479999999999999</v>
      </c>
      <c r="FP6">
        <f ca="1">INDIRECT(CONCATENATE("'",$FL$1,"'!K")&amp;($FM$1+1))</f>
        <v>-0.1008</v>
      </c>
      <c r="FZ6" s="6" t="str">
        <f ca="1">INDIRECT(CONCATENATE("'",$FZ$1,"'!A")&amp;($GA$1+1))</f>
        <v>No</v>
      </c>
      <c r="GA6">
        <f ca="1">INDIRECT(CONCATENATE("'",$FZ$1,"'!B")&amp;($GA$1+1))</f>
        <v>-2.3E-2</v>
      </c>
      <c r="GB6">
        <f ca="1">INDIRECT(CONCATENATE("'",$FZ$1,"'!G")&amp;($GA$1+1))</f>
        <v>-0.99960000000000004</v>
      </c>
      <c r="GC6">
        <f ca="1">INDIRECT(CONCATENATE("'",$FZ$1,"'!H")&amp;($GA$1+1))</f>
        <v>-9.9099999999999994E-2</v>
      </c>
      <c r="GD6">
        <f ca="1">INDIRECT(CONCATENATE("'",$FZ$1,"'!K")&amp;($GA$1+1))</f>
        <v>0.20630000000000001</v>
      </c>
      <c r="GH6" s="6">
        <f ca="1">INDIRECT(CONCATENATE("'",$GH$1,"'!A")&amp;($GI$1+1))</f>
        <v>100</v>
      </c>
      <c r="GI6">
        <f ca="1">INDIRECT(CONCATENATE("'",$GH$1,"'!B")&amp;($GI$1+1))</f>
        <v>0.16250000000000001</v>
      </c>
      <c r="GJ6">
        <f ca="1">INDIRECT(CONCATENATE("'",$GH$1,"'!G")&amp;($GI$1+1))</f>
        <v>1.8257000000000001</v>
      </c>
      <c r="GK6">
        <f ca="1">INDIRECT(CONCATENATE("'",$GH$1,"'!H")&amp;($GI$1+1))</f>
        <v>-0.41220000000000001</v>
      </c>
      <c r="GL6">
        <f ca="1">INDIRECT(CONCATENATE("'",$GH$1,"'!K")&amp;($GI$1+1))</f>
        <v>2.47E-2</v>
      </c>
    </row>
    <row r="7" spans="1:194" x14ac:dyDescent="0.25">
      <c r="A7" s="6"/>
      <c r="B7">
        <f ca="1">INDIRECT(CONCATENATE("'",$A$1,"'!F")&amp;($B$1+1))</f>
        <v>8.7999999999999995E-2</v>
      </c>
      <c r="C7">
        <f ca="1">INDIRECT(CONCATENATE("'",$A$1,"'!E")&amp;($B$1+1))</f>
        <v>-0.192</v>
      </c>
      <c r="D7">
        <f ca="1">INDIRECT(CONCATENATE("'",$A$1,"'!J")&amp;($B$1+1))</f>
        <v>2.3919999999999999</v>
      </c>
      <c r="E7">
        <f ca="1">INDIRECT(CONCATENATE("'",$A$1,"'!M")&amp;($B$1+1))</f>
        <v>-0.31430000000000002</v>
      </c>
      <c r="K7" s="6"/>
      <c r="L7">
        <f ca="1">INDIRECT(CONCATENATE("'",$K$1,"'!F")&amp;($L$1+1))</f>
        <v>9.2299999999999993E-2</v>
      </c>
      <c r="M7">
        <f ca="1">INDIRECT(CONCATENATE("'",$K$1,"'!E")&amp;($L$1+1))</f>
        <v>-0.21079999999999999</v>
      </c>
      <c r="N7">
        <f ca="1">INDIRECT(CONCATENATE("'",$K$1,"'!J")&amp;($L$1+1))</f>
        <v>2.2707999999999999</v>
      </c>
      <c r="O7">
        <f ca="1">INDIRECT(CONCATENATE("'",$K$1,"'!M")&amp;($L$1+1))</f>
        <v>-0.67130000000000001</v>
      </c>
      <c r="S7" s="6"/>
      <c r="T7" s="6"/>
      <c r="U7">
        <f ca="1">INDIRECT(CONCATENATE("'",$S$1,"'!F")&amp;($V$1+T6))</f>
        <v>0.2409</v>
      </c>
      <c r="V7">
        <f ca="1">INDIRECT(CONCATENATE("'",$S$1,"'!E")&amp;($V$1+T6))</f>
        <v>-0.1978</v>
      </c>
      <c r="W7">
        <f ca="1">INDIRECT(CONCATENATE("'",$S$1,"'!J")&amp;($V$1+T6))</f>
        <v>-0.3261</v>
      </c>
      <c r="X7">
        <f ca="1">INDIRECT(CONCATENATE("'",$S$1,"'!M")&amp;($V$1+T6))</f>
        <v>-0.25330000000000003</v>
      </c>
      <c r="AQ7" s="6"/>
      <c r="AR7">
        <f ca="1">INDIRECT(CONCATENATE("'",$AQ$1,"'!F")&amp;($AR$1+1))</f>
        <v>0.14849999999999999</v>
      </c>
      <c r="AS7">
        <f ca="1">INDIRECT(CONCATENATE("'",$AQ$1,"'!E")&amp;($AR$1+1))</f>
        <v>0.2109</v>
      </c>
      <c r="AT7">
        <f ca="1">INDIRECT(CONCATENATE("'",$AQ$1,"'!J")&amp;($AR$1+1))</f>
        <v>-1.3115000000000001</v>
      </c>
      <c r="AU7">
        <f ca="1">INDIRECT(CONCATENATE("'",$AQ$1,"'!M")&amp;($AR$1+1))</f>
        <v>1.4048</v>
      </c>
      <c r="AX7" s="6"/>
      <c r="AY7">
        <f ca="1">INDIRECT(CONCATENATE("'",$AX$1,"'!F")&amp;($AY$1+1))</f>
        <v>0.18729999999999999</v>
      </c>
      <c r="AZ7">
        <f ca="1">INDIRECT(CONCATENATE("'",$AX$1,"'!E")&amp;($AY$1+1))</f>
        <v>0.17469999999999999</v>
      </c>
      <c r="BA7">
        <f ca="1">INDIRECT(CONCATENATE("'",$AX$1,"'!J")&amp;($AY$1+1))</f>
        <v>-1.5334000000000001</v>
      </c>
      <c r="BB7">
        <f ca="1">INDIRECT(CONCATENATE("'",$AX$1,"'!M")&amp;($AY$1+1))</f>
        <v>1.5277000000000001</v>
      </c>
      <c r="BG7" s="6"/>
      <c r="BV7" s="6"/>
      <c r="CB7" s="6"/>
      <c r="CC7">
        <f ca="1">INDIRECT(CONCATENATE("'",$CB$1,"'!F")&amp;($CC$1+1))</f>
        <v>0.1265</v>
      </c>
      <c r="CD7">
        <f ca="1">INDIRECT(CONCATENATE("'",$CB$1,"'!E")&amp;($CC$1+1))</f>
        <v>7.9600000000000004E-2</v>
      </c>
      <c r="CE7">
        <f ca="1">INDIRECT(CONCATENATE("'",$CB$1,"'!J")&amp;($CC$1+1))</f>
        <v>-1.0015000000000001</v>
      </c>
      <c r="CF7">
        <f ca="1">INDIRECT(CONCATENATE("'",$CB$1,"'!M")&amp;($CC$1+1))</f>
        <v>0.45129999999999998</v>
      </c>
      <c r="CJ7" s="6"/>
      <c r="CQ7" s="6"/>
      <c r="CR7">
        <f ca="1">INDIRECT(CONCATENATE("'",$CQ$1,"'!F")&amp;($CR$1+1))</f>
        <v>0.18290000000000001</v>
      </c>
      <c r="CS7">
        <f ca="1">INDIRECT(CONCATENATE("'",$CQ$1,"'!E")&amp;($CR$1+1))</f>
        <v>-0.15620000000000001</v>
      </c>
      <c r="CT7">
        <f ca="1">INDIRECT(CONCATENATE("'",$CQ$1,"'!J")&amp;($CR$1+1))</f>
        <v>0.69679999999999997</v>
      </c>
      <c r="CU7">
        <f ca="1">INDIRECT(CONCATENATE("'",$CQ$1,"'!M")&amp;($CR$1+1))</f>
        <v>0.61450000000000005</v>
      </c>
      <c r="DE7" s="6"/>
      <c r="DF7">
        <f ca="1">INDIRECT(CONCATENATE("'",$DE$1,"'!F")&amp;($DF$1+1))</f>
        <v>9.8500000000000004E-2</v>
      </c>
      <c r="DG7">
        <f ca="1">INDIRECT(CONCATENATE("'",$DE$1,"'!E")&amp;($DF$1+1))</f>
        <v>0.10970000000000001</v>
      </c>
      <c r="DH7">
        <f ca="1">INDIRECT(CONCATENATE("'",$DE$1,"'!J")&amp;($DF$1+1))</f>
        <v>-1.4899</v>
      </c>
      <c r="DI7">
        <f ca="1">INDIRECT(CONCATENATE("'",$DE$1,"'!M")&amp;($DF$1+1))</f>
        <v>1.0455000000000001</v>
      </c>
      <c r="DM7" s="6"/>
      <c r="DN7">
        <f ca="1">INDIRECT(CONCATENATE("'",$DM$1,"'!F")&amp;($DN$1+1))</f>
        <v>0.15340000000000001</v>
      </c>
      <c r="DO7">
        <f ca="1">INDIRECT(CONCATENATE("'",$DM$1,"'!E")&amp;($DN$1+1))</f>
        <v>1.9599999999999999E-2</v>
      </c>
      <c r="DP7">
        <f ca="1">INDIRECT(CONCATENATE("'",$DM$1,"'!J")&amp;($DN$1+1))</f>
        <v>0.30499999999999999</v>
      </c>
      <c r="DQ7">
        <f ca="1">INDIRECT(CONCATENATE("'",$DM$1,"'!M")&amp;($DN$1+1))</f>
        <v>-1.4850000000000001</v>
      </c>
      <c r="DX7" s="6"/>
      <c r="EF7" s="6"/>
      <c r="EG7">
        <f ca="1">INDIRECT(CONCATENATE("'",$EF$1,"'!F")&amp;($EG$1+1))</f>
        <v>0.15459999999999999</v>
      </c>
      <c r="EH7">
        <f ca="1">INDIRECT(CONCATENATE("'",$EF$1,"'!E")&amp;($EG$1+1))</f>
        <v>0.20039999999999999</v>
      </c>
      <c r="EI7">
        <f ca="1">INDIRECT(CONCATENATE("'",$EF$1,"'!J")&amp;($EG$1+1))</f>
        <v>-1.0154000000000001</v>
      </c>
      <c r="EJ7">
        <f ca="1">INDIRECT(CONCATENATE("'",$EF$1,"'!M")&amp;($EG$1+1))</f>
        <v>0.39679999999999999</v>
      </c>
      <c r="EP7" s="6" t="s">
        <v>42</v>
      </c>
      <c r="EQ7" s="6" t="s">
        <v>165</v>
      </c>
      <c r="ER7" s="6" t="s">
        <v>44</v>
      </c>
      <c r="ES7" s="6" t="s">
        <v>165</v>
      </c>
      <c r="ET7" s="6" t="s">
        <v>43</v>
      </c>
      <c r="EU7" s="6" t="s">
        <v>165</v>
      </c>
      <c r="EV7" s="6" t="s">
        <v>45</v>
      </c>
      <c r="EW7" s="6" t="s">
        <v>165</v>
      </c>
      <c r="EX7" s="6"/>
      <c r="FF7" s="6"/>
      <c r="FG7">
        <f ca="1">INDIRECT(CONCATENATE("'",$FF$1,"'!F")&amp;($FG$1+1))</f>
        <v>0.1164</v>
      </c>
      <c r="FH7">
        <f ca="1">INDIRECT(CONCATENATE("'",$FF$1,"'!E")&amp;($FG$1+1))</f>
        <v>7.85E-2</v>
      </c>
      <c r="FI7">
        <f ca="1">INDIRECT(CONCATENATE("'",$FF$1,"'!J")&amp;($FG$1+1))</f>
        <v>-0.3695</v>
      </c>
      <c r="FJ7">
        <f ca="1">INDIRECT(CONCATENATE("'",$FF$1,"'!M")&amp;($FG$1+1))</f>
        <v>-0.33379999999999999</v>
      </c>
      <c r="FL7" s="6"/>
      <c r="FM7">
        <f ca="1">INDIRECT(CONCATENATE("'",$FL$1,"'!F")&amp;($FM$1+1))</f>
        <v>0.1389</v>
      </c>
      <c r="FN7">
        <f ca="1">INDIRECT(CONCATENATE("'",$FL$1,"'!E")&amp;($FM$1+1))</f>
        <v>-0.12520000000000001</v>
      </c>
      <c r="FO7">
        <f ca="1">INDIRECT(CONCATENATE("'",$FL$1,"'!J")&amp;($FM$1+1))</f>
        <v>0.85219999999999996</v>
      </c>
      <c r="FP7">
        <f ca="1">INDIRECT(CONCATENATE("'",$FL$1,"'!M")&amp;($FM$1+1))</f>
        <v>-0.4647</v>
      </c>
      <c r="FZ7" s="6"/>
      <c r="GA7">
        <f ca="1">INDIRECT(CONCATENATE("'",$FZ$1,"'!F")&amp;($GA$1+1))</f>
        <v>8.43E-2</v>
      </c>
      <c r="GB7">
        <f ca="1">INDIRECT(CONCATENATE("'",$FZ$1,"'!E")&amp;($GA$1+1))</f>
        <v>-8.4199999999999997E-2</v>
      </c>
      <c r="GC7">
        <f ca="1">INDIRECT(CONCATENATE("'",$FZ$1,"'!J")&amp;($GA$1+1))</f>
        <v>-0.88639999999999997</v>
      </c>
      <c r="GD7">
        <f ca="1">INDIRECT(CONCATENATE("'",$FZ$1,"'!M")&amp;($GA$1+1))</f>
        <v>1.5391999999999999</v>
      </c>
      <c r="GH7" s="6"/>
      <c r="GI7">
        <f ca="1">INDIRECT(CONCATENATE("'",$GH$1,"'!F")&amp;($GI$1+1))</f>
        <v>0.1232</v>
      </c>
      <c r="GJ7">
        <f ca="1">INDIRECT(CONCATENATE("'",$GH$1,"'!E")&amp;($GI$1+1))</f>
        <v>0.22500000000000001</v>
      </c>
      <c r="GK7">
        <f ca="1">INDIRECT(CONCATENATE("'",$GH$1,"'!J")&amp;($GI$1+1))</f>
        <v>-1.9694</v>
      </c>
      <c r="GL7">
        <f ca="1">INDIRECT(CONCATENATE("'",$GH$1,"'!M")&amp;($GI$1+1))</f>
        <v>0.1424</v>
      </c>
    </row>
    <row r="8" spans="1:194" x14ac:dyDescent="0.25">
      <c r="A8" s="6"/>
      <c r="K8" s="6"/>
      <c r="S8" s="6">
        <f ca="1">INDIRECT(CONCATENATE("'",$S$1,"'!A")&amp;($V$1+T8))</f>
        <v>2728</v>
      </c>
      <c r="T8" s="6">
        <v>2</v>
      </c>
      <c r="U8">
        <f ca="1">INDIRECT(CONCATENATE("'",$S$1,"'!B")&amp;($V$1+T8))</f>
        <v>0.4471</v>
      </c>
      <c r="V8">
        <f ca="1">INDIRECT(CONCATENATE("'",$S$1,"'!G")&amp;($V$1+T8))</f>
        <v>-0.4657</v>
      </c>
      <c r="W8">
        <f ca="1">INDIRECT(CONCATENATE("'",$S$1,"'!H")&amp;($V$1+T8))</f>
        <v>-0.70489999999999997</v>
      </c>
      <c r="X8">
        <f ca="1">INDIRECT(CONCATENATE("'",$S$1,"'!K")&amp;($V$1+T8))</f>
        <v>0.47010000000000002</v>
      </c>
      <c r="AQ8" s="6"/>
      <c r="AX8" s="6"/>
      <c r="BV8" s="6"/>
      <c r="CB8" s="6"/>
      <c r="CJ8" s="6"/>
      <c r="CQ8" s="6" t="str">
        <f ca="1">INDIRECT(CONCATENATE("'",$CQ$1,"'!A")&amp;($CR$1+2))</f>
        <v>International</v>
      </c>
      <c r="CR8">
        <f ca="1">INDIRECT(CONCATENATE("'",$CQ$1,"'!B")&amp;($CR$1+2))</f>
        <v>0.3009</v>
      </c>
      <c r="CS8">
        <f ca="1">INDIRECT(CONCATENATE("'",$CQ$1,"'!G")&amp;($CR$1+2))</f>
        <v>1.5760000000000001</v>
      </c>
      <c r="CT8">
        <f ca="1">INDIRECT(CONCATENATE("'",$CQ$1,"'!H")&amp;($CR$1+2))</f>
        <v>-0.35099999999999998</v>
      </c>
      <c r="CU8">
        <f ca="1">INDIRECT(CONCATENATE("'",$CQ$1,"'!K")&amp;($CR$1+2))</f>
        <v>-0.38200000000000001</v>
      </c>
      <c r="DE8" s="6"/>
      <c r="DM8" s="6" t="str">
        <f ca="1">INDIRECT(CONCATENATE("'",$DM$1,"'!A")&amp;($DN$1+2))</f>
        <v>Other Services</v>
      </c>
      <c r="DN8">
        <f ca="1">INDIRECT(CONCATENATE("'",$DM$1,"'!B")&amp;($DN$1+2))</f>
        <v>-0.41470000000000001</v>
      </c>
      <c r="DO8">
        <f ca="1">INDIRECT(CONCATENATE("'",$DM$1,"'!G")&amp;($DN$1+2))</f>
        <v>1.8425</v>
      </c>
      <c r="DP8">
        <f ca="1">INDIRECT(CONCATENATE("'",$DM$1,"'!H")&amp;($DN$1+2))</f>
        <v>2.4E-2</v>
      </c>
      <c r="DQ8">
        <f ca="1">INDIRECT(CONCATENATE("'",$DM$1,"'!K")&amp;($DN$1+2))</f>
        <v>0.1744</v>
      </c>
      <c r="DX8" s="6" t="s">
        <v>119</v>
      </c>
      <c r="DY8" s="6" t="str">
        <f ca="1">INDIRECT(CONCATENATE("'",$BG$1,"'!B")&amp;($BH$1-2))</f>
        <v>Cluster1</v>
      </c>
      <c r="DZ8" s="6" t="str">
        <f ca="1">INDIRECT(CONCATENATE("'",$BG$1,"'!G")&amp;($BH$1-2))</f>
        <v>z-value</v>
      </c>
      <c r="EA8" s="6" t="str">
        <f ca="1">INDIRECT(CONCATENATE("'",$BG$1,"'!H")&amp;($BH$1-2))</f>
        <v>Cluster3</v>
      </c>
      <c r="EB8" s="6" t="str">
        <f ca="1">INDIRECT(CONCATENATE("'",$BG$1,"'!K")&amp;($BH$1-2))</f>
        <v>Cluster4</v>
      </c>
      <c r="EF8" s="6"/>
      <c r="EO8" s="6" t="s">
        <v>119</v>
      </c>
      <c r="EP8" s="6" t="s">
        <v>306</v>
      </c>
      <c r="EQ8" s="6" t="s">
        <v>165</v>
      </c>
      <c r="ER8" s="6" t="s">
        <v>304</v>
      </c>
      <c r="ES8" s="6" t="s">
        <v>165</v>
      </c>
      <c r="ET8" s="6" t="s">
        <v>288</v>
      </c>
      <c r="EU8" s="6" t="s">
        <v>165</v>
      </c>
      <c r="EV8" s="6" t="s">
        <v>286</v>
      </c>
      <c r="EW8" s="6" t="s">
        <v>165</v>
      </c>
      <c r="FF8" s="6"/>
      <c r="FL8" s="6" t="str">
        <f ca="1">INDIRECT(CONCATENATE("'",$FL$1,"'!A")&amp;($FM$1+2))</f>
        <v>Sole proprietorship</v>
      </c>
      <c r="FM8">
        <f ca="1">INDIRECT(CONCATENATE("'",$FL$1,"'!B")&amp;($FM$1+2))</f>
        <v>0.29870000000000002</v>
      </c>
      <c r="FN8">
        <f ca="1">INDIRECT(CONCATENATE("'",$FL$1,"'!G")&amp;($FM$1+2))</f>
        <v>1.0857000000000001</v>
      </c>
      <c r="FO8">
        <f ca="1">INDIRECT(CONCATENATE("'",$FL$1,"'!H")&amp;($FM$1+2))</f>
        <v>-0.67810000000000004</v>
      </c>
      <c r="FP8">
        <f ca="1">INDIRECT(CONCATENATE("'",$FL$1,"'!K")&amp;($FM$1+2))</f>
        <v>0.1676</v>
      </c>
      <c r="FZ8" s="6"/>
      <c r="GH8" s="6"/>
    </row>
    <row r="9" spans="1:194" x14ac:dyDescent="0.25">
      <c r="A9" t="s">
        <v>120</v>
      </c>
      <c r="B9">
        <v>196</v>
      </c>
      <c r="K9" t="s">
        <v>120</v>
      </c>
      <c r="L9">
        <v>196</v>
      </c>
      <c r="S9" s="6"/>
      <c r="T9" s="6"/>
      <c r="U9">
        <f ca="1">INDIRECT(CONCATENATE("'",$S$1,"'!F")&amp;($V$1+T8))</f>
        <v>0.45590000000000003</v>
      </c>
      <c r="V9">
        <f ca="1">INDIRECT(CONCATENATE("'",$S$1,"'!E")&amp;($V$1+T8))</f>
        <v>-0.21229999999999999</v>
      </c>
      <c r="W9">
        <f ca="1">INDIRECT(CONCATENATE("'",$S$1,"'!J")&amp;($V$1+T8))</f>
        <v>-0.81510000000000005</v>
      </c>
      <c r="X9">
        <f ca="1">INDIRECT(CONCATENATE("'",$S$1,"'!M")&amp;($V$1+T8))</f>
        <v>0.72689999999999999</v>
      </c>
      <c r="AQ9" t="s">
        <v>120</v>
      </c>
      <c r="AR9">
        <v>196</v>
      </c>
      <c r="AX9" t="s">
        <v>120</v>
      </c>
      <c r="AY9">
        <v>196</v>
      </c>
      <c r="BG9" s="6" t="s">
        <v>119</v>
      </c>
      <c r="BH9" s="6" t="str">
        <f ca="1">INDIRECT(CONCATENATE("'",$BG$1,"'!B")&amp;($BH$1-2))</f>
        <v>Cluster1</v>
      </c>
      <c r="BI9" s="6" t="str">
        <f ca="1">INDIRECT(CONCATENATE("'",$BG$1,"'!G")&amp;($BH$1-2))</f>
        <v>z-value</v>
      </c>
      <c r="BJ9" s="6" t="str">
        <f ca="1">INDIRECT(CONCATENATE("'",$BG$1,"'!H")&amp;($BH$1-2))</f>
        <v>Cluster3</v>
      </c>
      <c r="BK9" s="6" t="str">
        <f ca="1">INDIRECT(CONCATENATE("'",$BG$1,"'!K")&amp;($BH$1-2))</f>
        <v>Cluster4</v>
      </c>
      <c r="CB9" t="s">
        <v>120</v>
      </c>
      <c r="CC9">
        <v>196</v>
      </c>
      <c r="CQ9" s="6"/>
      <c r="CR9">
        <f ca="1">INDIRECT(CONCATENATE("'",$CQ$1,"'!F")&amp;($CR$1+2))</f>
        <v>0.2742</v>
      </c>
      <c r="CS9">
        <f ca="1">INDIRECT(CONCATENATE("'",$CQ$1,"'!E")&amp;($CR$1+2))</f>
        <v>0.43209999999999998</v>
      </c>
      <c r="CT9">
        <f ca="1">INDIRECT(CONCATENATE("'",$CQ$1,"'!J")&amp;($CR$1+2))</f>
        <v>-0.58460000000000001</v>
      </c>
      <c r="CU9">
        <f ca="1">INDIRECT(CONCATENATE("'",$CQ$1,"'!M")&amp;($CR$1+2))</f>
        <v>-1.0535000000000001</v>
      </c>
      <c r="DE9" t="s">
        <v>120</v>
      </c>
      <c r="DF9">
        <v>196</v>
      </c>
      <c r="DM9" s="6"/>
      <c r="DN9">
        <f ca="1">INDIRECT(CONCATENATE("'",$DM$1,"'!F")&amp;($DN$1+2))</f>
        <v>0.1174</v>
      </c>
      <c r="DO9">
        <f ca="1">INDIRECT(CONCATENATE("'",$DM$1,"'!E")&amp;($DN$1+2))</f>
        <v>0.2162</v>
      </c>
      <c r="DP9">
        <f ca="1">INDIRECT(CONCATENATE("'",$DM$1,"'!J")&amp;($DN$1+2))</f>
        <v>0.15859999999999999</v>
      </c>
      <c r="DQ9">
        <f ca="1">INDIRECT(CONCATENATE("'",$DM$1,"'!M")&amp;($DN$1+2))</f>
        <v>0.87870000000000004</v>
      </c>
      <c r="DX9" s="6">
        <f>'graft2 exp'!$A211</f>
        <v>0</v>
      </c>
      <c r="DY9" s="14">
        <f>'graft2 exp'!$B211</f>
        <v>0.56189999999999996</v>
      </c>
      <c r="DZ9" s="14">
        <f>'graft2 exp'!$D211</f>
        <v>0.26440000000000002</v>
      </c>
      <c r="EA9" s="14">
        <f>'graft2 exp'!$F211</f>
        <v>0.1358</v>
      </c>
      <c r="EB9" s="14">
        <f>'graft2 exp'!$H211</f>
        <v>3.7900000000000003E-2</v>
      </c>
      <c r="EF9" t="s">
        <v>120</v>
      </c>
      <c r="EG9">
        <v>196</v>
      </c>
      <c r="EO9" s="7">
        <f>mgmt!$A220</f>
        <v>0</v>
      </c>
      <c r="EP9" s="14">
        <f>mgmt!B220</f>
        <v>0.71760000000000002</v>
      </c>
      <c r="EQ9" s="14">
        <f>1.96*mgmt!C220</f>
        <v>0.101136</v>
      </c>
      <c r="ER9" s="14">
        <f>mgmt!F220</f>
        <v>9.9900000000000003E-2</v>
      </c>
      <c r="ES9" s="14">
        <f>1.96*mgmt!G220</f>
        <v>6.5463999999999994E-2</v>
      </c>
      <c r="ET9" s="14">
        <f>mgmt!D220</f>
        <v>0.1603</v>
      </c>
      <c r="EU9" s="14">
        <f>1.96*mgmt!E220</f>
        <v>8.2320000000000004E-2</v>
      </c>
      <c r="EV9" s="14">
        <f>mgmt!H220</f>
        <v>2.2200000000000001E-2</v>
      </c>
      <c r="EW9" s="14">
        <f>1.96*mgmt!I220</f>
        <v>2.3324000000000001E-2</v>
      </c>
      <c r="FF9" t="s">
        <v>120</v>
      </c>
      <c r="FG9">
        <v>196</v>
      </c>
      <c r="FL9" s="6"/>
      <c r="FM9">
        <f ca="1">INDIRECT(CONCATENATE("'",$FL$1,"'!F")&amp;($FM$1+2))</f>
        <v>0.1951</v>
      </c>
      <c r="FN9">
        <f ca="1">INDIRECT(CONCATENATE("'",$FL$1,"'!E")&amp;($FM$1+2))</f>
        <v>0.21179999999999999</v>
      </c>
      <c r="FO9">
        <f ca="1">INDIRECT(CONCATENATE("'",$FL$1,"'!J")&amp;($FM$1+2))</f>
        <v>-2.0428000000000002</v>
      </c>
      <c r="FP9">
        <f ca="1">INDIRECT(CONCATENATE("'",$FL$1,"'!M")&amp;($FM$1+2))</f>
        <v>0.59830000000000005</v>
      </c>
      <c r="FZ9" t="s">
        <v>120</v>
      </c>
      <c r="GA9">
        <v>196</v>
      </c>
      <c r="GH9" t="s">
        <v>120</v>
      </c>
      <c r="GI9">
        <v>196</v>
      </c>
    </row>
    <row r="10" spans="1:194" x14ac:dyDescent="0.25">
      <c r="A10" s="6" t="s">
        <v>119</v>
      </c>
      <c r="B10" s="6" t="str">
        <f ca="1">CONCATENATE("Cluster ",INDIRECT(CONCATENATE("'",$A$1,"'!B")&amp;($B$9-1)))</f>
        <v>Cluster 1</v>
      </c>
      <c r="C10" s="6" t="str">
        <f ca="1">CONCATENATE("Cluster ",INDIRECT(CONCATENATE("'",$A$1,"'!F")&amp;($B$9-1)))</f>
        <v>Cluster 3</v>
      </c>
      <c r="D10" s="6" t="str">
        <f ca="1">CONCATENATE("Cluster ",INDIRECT(CONCATENATE("'",$A$1,"'!D")&amp;($B$9-1)))</f>
        <v>Cluster 2</v>
      </c>
      <c r="E10" s="6" t="str">
        <f ca="1">CONCATENATE("Cluster ",INDIRECT(CONCATENATE("'",$A$1,"'!H")&amp;($B$9-1)))</f>
        <v>Cluster 4</v>
      </c>
      <c r="K10" s="6" t="s">
        <v>119</v>
      </c>
      <c r="L10" s="6" t="str">
        <f ca="1">CONCATENATE("Cluster ",INDIRECT(CONCATENATE("'",$K$1,"'!B")&amp;($L$9-1)))</f>
        <v>Cluster 1</v>
      </c>
      <c r="M10" s="6" t="str">
        <f ca="1">CONCATENATE("Cluster ",INDIRECT(CONCATENATE("'",$K$1,"'!F")&amp;($L$9-1)))</f>
        <v>Cluster 3</v>
      </c>
      <c r="N10" s="6" t="str">
        <f ca="1">CONCATENATE("Cluster ",INDIRECT(CONCATENATE("'",$K$1,"'!D")&amp;($L$9-1)))</f>
        <v>Cluster 2</v>
      </c>
      <c r="O10" s="6" t="str">
        <f ca="1">CONCATENATE("Cluster ",INDIRECT(CONCATENATE("'",$K$1,"'!H")&amp;($L$9-1)))</f>
        <v>Cluster 4</v>
      </c>
      <c r="S10" s="6">
        <f ca="1">INDIRECT(CONCATENATE("'",$S$1,"'!A")&amp;($V$1+T10))</f>
        <v>6472</v>
      </c>
      <c r="T10" s="6">
        <v>3</v>
      </c>
      <c r="U10">
        <f ca="1">INDIRECT(CONCATENATE("'",$S$1,"'!B")&amp;($V$1+T10))</f>
        <v>-0.5917</v>
      </c>
      <c r="V10">
        <f ca="1">INDIRECT(CONCATENATE("'",$S$1,"'!G")&amp;($V$1+T10))</f>
        <v>-0.20569999999999999</v>
      </c>
      <c r="W10">
        <f ca="1">INDIRECT(CONCATENATE("'",$S$1,"'!H")&amp;($V$1+T10))</f>
        <v>0.58830000000000005</v>
      </c>
      <c r="X10">
        <f ca="1">INDIRECT(CONCATENATE("'",$S$1,"'!K")&amp;($V$1+T10))</f>
        <v>8.4699999999999998E-2</v>
      </c>
      <c r="AQ10" s="6" t="s">
        <v>119</v>
      </c>
      <c r="AR10" s="6" t="str">
        <f ca="1">CONCATENATE("Cluster ",INDIRECT(CONCATENATE("'",$AQ$1,"'!B")&amp;($AR$9-1)))</f>
        <v>Cluster 1</v>
      </c>
      <c r="AS10" s="6" t="str">
        <f ca="1">CONCATENATE("Cluster ",INDIRECT(CONCATENATE("'",$AQ$1,"'!F")&amp;($AR$9-1)))</f>
        <v>Cluster 3</v>
      </c>
      <c r="AT10" s="6" t="str">
        <f ca="1">CONCATENATE("Cluster ",INDIRECT(CONCATENATE("'",$AQ$1,"'!D")&amp;($AR$9-1)))</f>
        <v>Cluster 2</v>
      </c>
      <c r="AU10" s="6" t="str">
        <f ca="1">CONCATENATE("Cluster ",INDIRECT(CONCATENATE("'",$AQ$1,"'!H")&amp;($AR$9-1)))</f>
        <v>Cluster 4</v>
      </c>
      <c r="AX10" s="6" t="s">
        <v>119</v>
      </c>
      <c r="AY10" s="6" t="str">
        <f ca="1">CONCATENATE("Cluster ",INDIRECT(CONCATENATE("'",$AX$1,"'!B")&amp;($AY$9-1)))</f>
        <v>Cluster 1</v>
      </c>
      <c r="AZ10" s="6" t="str">
        <f ca="1">CONCATENATE("Cluster ",INDIRECT(CONCATENATE("'",$AX$1,"'!F")&amp;($AY$9-1)))</f>
        <v>Cluster 3</v>
      </c>
      <c r="BA10" s="6" t="str">
        <f ca="1">CONCATENATE("Cluster ",INDIRECT(CONCATENATE("'",$AX$1,"'!D")&amp;($AY$9-1)))</f>
        <v>Cluster 2</v>
      </c>
      <c r="BB10" s="6" t="str">
        <f ca="1">CONCATENATE("Cluster ",INDIRECT(CONCATENATE("'",$AX$1,"'!H")&amp;($AY$9-1)))</f>
        <v>Cluster 4</v>
      </c>
      <c r="BG10" s="6">
        <f>b2a!$A247</f>
        <v>0</v>
      </c>
      <c r="BH10" s="14">
        <f>b2a!$B247</f>
        <v>0.40839999999999999</v>
      </c>
      <c r="BI10" s="14">
        <f>b2a!$D247</f>
        <v>0.37519999999999998</v>
      </c>
      <c r="BJ10" s="14">
        <f>b2a!$F247</f>
        <v>0.14149999999999999</v>
      </c>
      <c r="BK10" s="14">
        <f>b2a!$H247</f>
        <v>7.4899999999999994E-2</v>
      </c>
      <c r="BV10" s="6" t="s">
        <v>119</v>
      </c>
      <c r="BW10" s="6" t="str">
        <f ca="1">INDIRECT(CONCATENATE("'",$BG$1,"'!B")&amp;($BH$1-2))</f>
        <v>Cluster1</v>
      </c>
      <c r="BX10" s="6" t="str">
        <f ca="1">INDIRECT(CONCATENATE("'",$BG$1,"'!G")&amp;($BH$1-2))</f>
        <v>z-value</v>
      </c>
      <c r="BY10" s="6" t="str">
        <f ca="1">INDIRECT(CONCATENATE("'",$BG$1,"'!H")&amp;($BH$1-2))</f>
        <v>Cluster3</v>
      </c>
      <c r="BZ10" s="6" t="str">
        <f ca="1">INDIRECT(CONCATENATE("'",$BG$1,"'!K")&amp;($BH$1-2))</f>
        <v>Cluster4</v>
      </c>
      <c r="CB10" s="6" t="s">
        <v>119</v>
      </c>
      <c r="CC10" s="6" t="str">
        <f ca="1">CONCATENATE("Cluster ",INDIRECT(CONCATENATE("'",$CB$1,"'!B")&amp;($CC$9-1)))</f>
        <v>Cluster 1</v>
      </c>
      <c r="CD10" s="6" t="str">
        <f ca="1">CONCATENATE("Cluster ",INDIRECT(CONCATENATE("'",$CB$1,"'!F")&amp;($CC$9-1)))</f>
        <v>Cluster 3</v>
      </c>
      <c r="CE10" s="6" t="str">
        <f ca="1">CONCATENATE("Cluster ",INDIRECT(CONCATENATE("'",$CB$1,"'!D")&amp;($CC$9-1)))</f>
        <v>Cluster 2</v>
      </c>
      <c r="CF10" s="6" t="str">
        <f ca="1">CONCATENATE("Cluster ",INDIRECT(CONCATENATE("'",$CB$1,"'!H")&amp;($CC$9-1)))</f>
        <v>Cluster 4</v>
      </c>
      <c r="CH10" s="6"/>
      <c r="CI10" s="6"/>
      <c r="CJ10" s="6" t="s">
        <v>119</v>
      </c>
      <c r="CK10" s="6" t="str">
        <f ca="1">INDIRECT(CONCATENATE("'",$BG$1,"'!B")&amp;($BH$1-2))</f>
        <v>Cluster1</v>
      </c>
      <c r="CL10" s="6" t="str">
        <f ca="1">INDIRECT(CONCATENATE("'",$BG$1,"'!G")&amp;($BH$1-2))</f>
        <v>z-value</v>
      </c>
      <c r="CM10" s="6" t="str">
        <f ca="1">INDIRECT(CONCATENATE("'",$BG$1,"'!H")&amp;($BH$1-2))</f>
        <v>Cluster3</v>
      </c>
      <c r="CN10" s="6" t="str">
        <f ca="1">INDIRECT(CONCATENATE("'",$BG$1,"'!K")&amp;($BH$1-2))</f>
        <v>Cluster4</v>
      </c>
      <c r="CQ10" s="6"/>
      <c r="DE10" s="6" t="s">
        <v>119</v>
      </c>
      <c r="DF10" s="6" t="str">
        <f ca="1">CONCATENATE("Cluster ",INDIRECT(CONCATENATE("'",$DE$1,"'!B")&amp;($DF$9-1)))</f>
        <v>Cluster 1</v>
      </c>
      <c r="DG10" s="6" t="str">
        <f ca="1">CONCATENATE("Cluster ",INDIRECT(CONCATENATE("'",$DE$1,"'!F")&amp;($DF$9-1)))</f>
        <v>Cluster 3</v>
      </c>
      <c r="DH10" s="6" t="str">
        <f ca="1">CONCATENATE("Cluster ",INDIRECT(CONCATENATE("'",$DE$1,"'!D")&amp;($DF$9-1)))</f>
        <v>Cluster 2</v>
      </c>
      <c r="DI10" s="6" t="str">
        <f ca="1">CONCATENATE("Cluster ",INDIRECT(CONCATENATE("'",$DE$1,"'!H")&amp;($DF$9-1)))</f>
        <v>Cluster 4</v>
      </c>
      <c r="DX10" s="6">
        <f>'graft2 exp'!$A212</f>
        <v>14.29</v>
      </c>
      <c r="DY10" s="14">
        <f>'graft2 exp'!$B212</f>
        <v>0.56759999999999999</v>
      </c>
      <c r="DZ10" s="14">
        <f>'graft2 exp'!$D212</f>
        <v>0.2742</v>
      </c>
      <c r="EA10" s="14">
        <f>'graft2 exp'!$F212</f>
        <v>0.1192</v>
      </c>
      <c r="EB10" s="14">
        <f>'graft2 exp'!$H212</f>
        <v>3.9E-2</v>
      </c>
      <c r="EF10" s="6" t="s">
        <v>119</v>
      </c>
      <c r="EG10" s="6" t="str">
        <f ca="1">CONCATENATE("Cluster ",INDIRECT(CONCATENATE("'",$EF$1,"'!B")&amp;($EG$9-1)))</f>
        <v>Cluster 1</v>
      </c>
      <c r="EH10" s="6" t="str">
        <f ca="1">CONCATENATE("Cluster ",INDIRECT(CONCATENATE("'",$EF$1,"'!F")&amp;($EG$9-1)))</f>
        <v>Cluster 3</v>
      </c>
      <c r="EI10" s="6" t="str">
        <f ca="1">CONCATENATE("Cluster ",INDIRECT(CONCATENATE("'",$EF$1,"'!D")&amp;($EG$9-1)))</f>
        <v>Cluster 2</v>
      </c>
      <c r="EJ10" s="6" t="str">
        <f ca="1">CONCATENATE("Cluster ",INDIRECT(CONCATENATE("'",$EF$1,"'!H")&amp;($EG$9-1)))</f>
        <v>Cluster 4</v>
      </c>
      <c r="EO10" s="7">
        <f>mgmt!$A221</f>
        <v>0.04</v>
      </c>
      <c r="EP10" s="14">
        <f>mgmt!B221</f>
        <v>0.70730000000000004</v>
      </c>
      <c r="EQ10" s="14">
        <f>1.96*mgmt!C221</f>
        <v>9.6235999999999988E-2</v>
      </c>
      <c r="ER10" s="14">
        <f>mgmt!F221</f>
        <v>0.1031</v>
      </c>
      <c r="ES10" s="14">
        <f>1.96*mgmt!G221</f>
        <v>6.2915999999999986E-2</v>
      </c>
      <c r="ET10" s="14">
        <f>mgmt!D221</f>
        <v>0.16600000000000001</v>
      </c>
      <c r="EU10" s="14">
        <f>1.96*mgmt!E221</f>
        <v>7.8595999999999985E-2</v>
      </c>
      <c r="EV10" s="14">
        <f>mgmt!H221</f>
        <v>2.3599999999999999E-2</v>
      </c>
      <c r="EW10" s="14">
        <f>1.96*mgmt!I221</f>
        <v>2.3127999999999999E-2</v>
      </c>
      <c r="FF10" s="6" t="s">
        <v>119</v>
      </c>
      <c r="FG10" s="6" t="str">
        <f ca="1">CONCATENATE("Cluster ",INDIRECT(CONCATENATE("'",$FF$1,"'!B")&amp;($FG$9-1)))</f>
        <v>Cluster 1</v>
      </c>
      <c r="FH10" s="6" t="str">
        <f ca="1">CONCATENATE("Cluster ",INDIRECT(CONCATENATE("'",$FF$1,"'!F")&amp;($FG$9-1)))</f>
        <v>Cluster 3</v>
      </c>
      <c r="FI10" s="6" t="str">
        <f ca="1">CONCATENATE("Cluster ",INDIRECT(CONCATENATE("'",$FF$1,"'!D")&amp;($FG$9-1)))</f>
        <v>Cluster 2</v>
      </c>
      <c r="FJ10" s="6" t="str">
        <f ca="1">CONCATENATE("Cluster ",INDIRECT(CONCATENATE("'",$FF$1,"'!H")&amp;($FG$9-1)))</f>
        <v>Cluster 4</v>
      </c>
      <c r="FL10" s="6" t="str">
        <f ca="1">INDIRECT(CONCATENATE("'",$FL$1,"'!A")&amp;($FM$1+3))</f>
        <v>Limited partnership</v>
      </c>
      <c r="FM10">
        <f ca="1">INDIRECT(CONCATENATE("'",$FL$1,"'!B")&amp;($FM$1+3))</f>
        <v>-7.5399999999999995E-2</v>
      </c>
      <c r="FN10">
        <f ca="1">INDIRECT(CONCATENATE("'",$FL$1,"'!G")&amp;($FM$1+3))</f>
        <v>-2.4264999999999999</v>
      </c>
      <c r="FO10">
        <f ca="1">INDIRECT(CONCATENATE("'",$FL$1,"'!H")&amp;($FM$1+3))</f>
        <v>7.8399999999999997E-2</v>
      </c>
      <c r="FP10">
        <f ca="1">INDIRECT(CONCATENATE("'",$FL$1,"'!K")&amp;($FM$1+3))</f>
        <v>0.35189999999999999</v>
      </c>
      <c r="FZ10" s="6" t="s">
        <v>119</v>
      </c>
      <c r="GA10" s="6" t="str">
        <f ca="1">CONCATENATE("Cluster ",INDIRECT(CONCATENATE("'",$FZ$1,"'!B")&amp;($GA$9-1)))</f>
        <v>Cluster 1</v>
      </c>
      <c r="GB10" s="6" t="str">
        <f ca="1">CONCATENATE("Cluster ",INDIRECT(CONCATENATE("'",$FZ$1,"'!F")&amp;($GA$9-1)))</f>
        <v>Cluster 3</v>
      </c>
      <c r="GC10" s="6" t="str">
        <f ca="1">CONCATENATE("Cluster ",INDIRECT(CONCATENATE("'",$FZ$1,"'!D")&amp;($GA$9-1)))</f>
        <v>Cluster 2</v>
      </c>
      <c r="GD10" s="6" t="str">
        <f ca="1">CONCATENATE("Cluster ",INDIRECT(CONCATENATE("'",$FZ$1,"'!H")&amp;($GA$9-1)))</f>
        <v>Cluster 4</v>
      </c>
      <c r="GE10" s="6"/>
      <c r="GF10" s="6"/>
      <c r="GG10" s="6"/>
      <c r="GH10" s="6" t="s">
        <v>119</v>
      </c>
      <c r="GI10" s="6" t="str">
        <f ca="1">CONCATENATE("Cluster ",INDIRECT(CONCATENATE("'",$GH$1,"'!B")&amp;($GI$9-1)))</f>
        <v>Cluster 1</v>
      </c>
      <c r="GJ10" s="6" t="str">
        <f ca="1">CONCATENATE("Cluster ",INDIRECT(CONCATENATE("'",$GH$1,"'!F")&amp;($GI$9-1)))</f>
        <v>Cluster 3</v>
      </c>
      <c r="GK10" s="6" t="str">
        <f ca="1">CONCATENATE("Cluster ",INDIRECT(CONCATENATE("'",$GH$1,"'!D")&amp;($GI$9-1)))</f>
        <v>Cluster 2</v>
      </c>
      <c r="GL10" s="6" t="str">
        <f ca="1">CONCATENATE("Cluster ",INDIRECT(CONCATENATE("'",$GH$1,"'!H")&amp;($GI$9-1)))</f>
        <v>Cluster 4</v>
      </c>
    </row>
    <row r="11" spans="1:194" x14ac:dyDescent="0.25">
      <c r="B11" s="6" t="s">
        <v>289</v>
      </c>
      <c r="C11" s="6" t="s">
        <v>303</v>
      </c>
      <c r="D11" s="6" t="s">
        <v>290</v>
      </c>
      <c r="E11" s="6" t="s">
        <v>291</v>
      </c>
      <c r="L11" s="6" t="s">
        <v>289</v>
      </c>
      <c r="M11" s="6" t="s">
        <v>303</v>
      </c>
      <c r="N11" s="6" t="s">
        <v>290</v>
      </c>
      <c r="O11" s="6" t="s">
        <v>291</v>
      </c>
      <c r="S11" s="6"/>
      <c r="T11" s="6"/>
      <c r="U11">
        <f ca="1">INDIRECT(CONCATENATE("'",$S$1,"'!F")&amp;($V$1+T10))</f>
        <v>0.39550000000000002</v>
      </c>
      <c r="V11">
        <f ca="1">INDIRECT(CONCATENATE("'",$S$1,"'!E")&amp;($V$1+T10))</f>
        <v>-8.14E-2</v>
      </c>
      <c r="W11">
        <f ca="1">INDIRECT(CONCATENATE("'",$S$1,"'!J")&amp;($V$1+T10))</f>
        <v>1.4092</v>
      </c>
      <c r="X11">
        <f ca="1">INDIRECT(CONCATENATE("'",$S$1,"'!M")&amp;($V$1+T10))</f>
        <v>0.18459999999999999</v>
      </c>
      <c r="AR11" s="6" t="s">
        <v>289</v>
      </c>
      <c r="AS11" s="6" t="s">
        <v>303</v>
      </c>
      <c r="AT11" s="6" t="s">
        <v>290</v>
      </c>
      <c r="AU11" s="6" t="s">
        <v>291</v>
      </c>
      <c r="AY11" s="6" t="s">
        <v>289</v>
      </c>
      <c r="AZ11" s="6" t="s">
        <v>303</v>
      </c>
      <c r="BA11" s="6" t="s">
        <v>290</v>
      </c>
      <c r="BB11" s="6" t="s">
        <v>291</v>
      </c>
      <c r="BG11" s="6">
        <f>b2a!$A248</f>
        <v>1</v>
      </c>
      <c r="BH11" s="14">
        <f>b2a!$B248</f>
        <v>0.41010000000000002</v>
      </c>
      <c r="BI11" s="14">
        <f>b2a!$D248</f>
        <v>0.37359999999999999</v>
      </c>
      <c r="BJ11" s="14">
        <f>b2a!$F248</f>
        <v>0.1416</v>
      </c>
      <c r="BK11" s="14">
        <f>b2a!$H248</f>
        <v>7.46E-2</v>
      </c>
      <c r="BV11" s="6">
        <f>b4a!$A218</f>
        <v>0</v>
      </c>
      <c r="BW11" s="14">
        <f>b4a!$B218</f>
        <v>0.55659999999999998</v>
      </c>
      <c r="BX11" s="14">
        <f>b4a!$D218</f>
        <v>0.2276</v>
      </c>
      <c r="BY11" s="14">
        <f>b4a!$F218</f>
        <v>0.16880000000000001</v>
      </c>
      <c r="BZ11" s="14">
        <f>b4a!$H218</f>
        <v>4.7E-2</v>
      </c>
      <c r="CB11" s="6">
        <f ca="1">INDIRECT(CONCATENATE("'",$CB$1,"'!A")&amp;($CC$9))</f>
        <v>0</v>
      </c>
      <c r="CC11">
        <f ca="1">INDIRECT(CONCATENATE("'",$CB$1,"'!B")&amp;($CC$9))</f>
        <v>0.56399999999999995</v>
      </c>
      <c r="CD11">
        <f ca="1">INDIRECT(CONCATENATE("'",$CB$1,"'!F")&amp;($CC$9))</f>
        <v>0.15129999999999999</v>
      </c>
      <c r="CE11">
        <f ca="1">INDIRECT(CONCATENATE("'",$CB$1,"'!D")&amp;($CC$9))</f>
        <v>0.23669999999999999</v>
      </c>
      <c r="CF11">
        <f ca="1">INDIRECT(CONCATENATE("'",$CB$1,"'!H")&amp;($CC$9))</f>
        <v>4.8099999999999997E-2</v>
      </c>
      <c r="CJ11" s="6">
        <v>1</v>
      </c>
      <c r="CK11" s="14">
        <f>'b7'!$B220</f>
        <v>0.44719999999999999</v>
      </c>
      <c r="CL11" s="14">
        <f>'b7'!$D220</f>
        <v>0.24929999999999999</v>
      </c>
      <c r="CM11" s="14">
        <f>'b7'!$F220</f>
        <v>0.24940000000000001</v>
      </c>
      <c r="CN11" s="14">
        <f>'b7'!$H220</f>
        <v>5.3999999999999999E-2</v>
      </c>
      <c r="CQ11" t="s">
        <v>120</v>
      </c>
      <c r="CR11">
        <v>200</v>
      </c>
      <c r="DE11" s="6">
        <f ca="1">INDIRECT(CONCATENATE("'",$DE$1,"'!A")&amp;($DF$9))</f>
        <v>0</v>
      </c>
      <c r="DF11">
        <f ca="1">INDIRECT(CONCATENATE("'",$DE$1,"'!B")&amp;($DF$9))</f>
        <v>0.60499999999999998</v>
      </c>
      <c r="DG11">
        <f ca="1">INDIRECT(CONCATENATE("'",$DE$1,"'!F")&amp;($DF$9))</f>
        <v>0.16669999999999999</v>
      </c>
      <c r="DH11">
        <f ca="1">INDIRECT(CONCATENATE("'",$DE$1,"'!D")&amp;($DF$9))</f>
        <v>0.19259999999999999</v>
      </c>
      <c r="DI11">
        <f ca="1">INDIRECT(CONCATENATE("'",$DE$1,"'!H")&amp;($DF$9))</f>
        <v>3.5700000000000003E-2</v>
      </c>
      <c r="DX11" s="6">
        <f>'graft2 exp'!$A213</f>
        <v>16.670000000000002</v>
      </c>
      <c r="DY11" s="14">
        <f>'graft2 exp'!$B213</f>
        <v>0.56840000000000002</v>
      </c>
      <c r="DZ11" s="14">
        <f>'graft2 exp'!$D213</f>
        <v>0.2757</v>
      </c>
      <c r="EA11" s="14">
        <f>'graft2 exp'!$F213</f>
        <v>0.1167</v>
      </c>
      <c r="EB11" s="14">
        <f>'graft2 exp'!$H213</f>
        <v>3.9199999999999999E-2</v>
      </c>
      <c r="EF11" s="6">
        <f ca="1">INDIRECT(CONCATENATE("'",$EF$1,"'!A")&amp;($EG$9))</f>
        <v>0</v>
      </c>
      <c r="EG11">
        <f ca="1">INDIRECT(CONCATENATE("'",$EF$1,"'!B")&amp;($EG$9))</f>
        <v>0.56620000000000004</v>
      </c>
      <c r="EH11">
        <f ca="1">INDIRECT(CONCATENATE("'",$EF$1,"'!F")&amp;($EG$9))</f>
        <v>0.1381</v>
      </c>
      <c r="EI11">
        <f ca="1">INDIRECT(CONCATENATE("'",$EF$1,"'!D")&amp;($EG$9))</f>
        <v>0.2576</v>
      </c>
      <c r="EJ11">
        <f ca="1">INDIRECT(CONCATENATE("'",$EF$1,"'!H")&amp;($EG$9))</f>
        <v>3.8100000000000002E-2</v>
      </c>
      <c r="EO11" s="7">
        <f>mgmt!$A222</f>
        <v>6.6600000000000006E-2</v>
      </c>
      <c r="EP11" s="14">
        <f>mgmt!B222</f>
        <v>0.70030000000000003</v>
      </c>
      <c r="EQ11" s="14">
        <f>1.96*mgmt!C222</f>
        <v>9.2904E-2</v>
      </c>
      <c r="ER11" s="14">
        <f>mgmt!F222</f>
        <v>0.1053</v>
      </c>
      <c r="ES11" s="14">
        <f>1.96*mgmt!G222</f>
        <v>6.1151999999999998E-2</v>
      </c>
      <c r="ET11" s="14">
        <f>mgmt!D222</f>
        <v>0.16980000000000001</v>
      </c>
      <c r="EU11" s="14">
        <f>1.96*mgmt!E222</f>
        <v>7.6048000000000004E-2</v>
      </c>
      <c r="EV11" s="14">
        <f>mgmt!H222</f>
        <v>2.46E-2</v>
      </c>
      <c r="EW11" s="14">
        <f>1.96*mgmt!I222</f>
        <v>2.3127999999999999E-2</v>
      </c>
      <c r="FF11" s="6" t="str">
        <f ca="1">INDIRECT(CONCATENATE("'",$FF$1,"'!A")&amp;($FG$9))</f>
        <v>Yes</v>
      </c>
      <c r="FG11">
        <f ca="1">INDIRECT(CONCATENATE("'",$FF$1,"'!B")&amp;($FG$9))</f>
        <v>0.55769999999999997</v>
      </c>
      <c r="FH11">
        <f ca="1">INDIRECT(CONCATENATE("'",$FF$1,"'!F")&amp;($FG$9))</f>
        <v>0.16520000000000001</v>
      </c>
      <c r="FI11">
        <f ca="1">INDIRECT(CONCATENATE("'",$FF$1,"'!D")&amp;($FG$9))</f>
        <v>0.2198</v>
      </c>
      <c r="FJ11">
        <f ca="1">INDIRECT(CONCATENATE("'",$FF$1,"'!H")&amp;($FG$9))</f>
        <v>5.7200000000000001E-2</v>
      </c>
      <c r="FL11" s="6"/>
      <c r="FM11">
        <f ca="1">INDIRECT(CONCATENATE("'",$FL$1,"'!F")&amp;($FM$1+3))</f>
        <v>0.14630000000000001</v>
      </c>
      <c r="FN11">
        <f ca="1">INDIRECT(CONCATENATE("'",$FL$1,"'!E")&amp;($FM$1+3))</f>
        <v>-0.35489999999999999</v>
      </c>
      <c r="FO11">
        <f ca="1">INDIRECT(CONCATENATE("'",$FL$1,"'!J")&amp;($FM$1+3))</f>
        <v>0.35920000000000002</v>
      </c>
      <c r="FP11">
        <f ca="1">INDIRECT(CONCATENATE("'",$FL$1,"'!M")&amp;($FM$1+3))</f>
        <v>1.4854000000000001</v>
      </c>
      <c r="FZ11" s="6" t="str">
        <f ca="1">INDIRECT(CONCATENATE("'",$FZ$1,"'!A")&amp;($GA$9))</f>
        <v>Yes</v>
      </c>
      <c r="GA11">
        <f ca="1">INDIRECT(CONCATENATE("'",$FZ$1,"'!B")&amp;($GA$9))</f>
        <v>0.55579999999999996</v>
      </c>
      <c r="GB11">
        <f ca="1">INDIRECT(CONCATENATE("'",$FZ$1,"'!F")&amp;($GA$9))</f>
        <v>0.1535</v>
      </c>
      <c r="GC11">
        <f ca="1">INDIRECT(CONCATENATE("'",$FZ$1,"'!D")&amp;($GA$9))</f>
        <v>0.25319999999999998</v>
      </c>
      <c r="GD11">
        <f ca="1">INDIRECT(CONCATENATE("'",$FZ$1,"'!H")&amp;($GA$9))</f>
        <v>3.7400000000000003E-2</v>
      </c>
      <c r="GH11" s="6">
        <f ca="1">INDIRECT(CONCATENATE("'",$GH$1,"'!A")&amp;($GI$9))</f>
        <v>0</v>
      </c>
      <c r="GI11">
        <f ca="1">INDIRECT(CONCATENATE("'",$GH$1,"'!B")&amp;($GI$9))</f>
        <v>0.55989999999999995</v>
      </c>
      <c r="GJ11">
        <f ca="1">INDIRECT(CONCATENATE("'",$GH$1,"'!F")&amp;($GI$9))</f>
        <v>0.15359999999999999</v>
      </c>
      <c r="GK11">
        <f ca="1">INDIRECT(CONCATENATE("'",$GH$1,"'!D")&amp;($GI$9))</f>
        <v>0.2364</v>
      </c>
      <c r="GL11">
        <f ca="1">INDIRECT(CONCATENATE("'",$GH$1,"'!H")&amp;($GI$9))</f>
        <v>5.0200000000000002E-2</v>
      </c>
    </row>
    <row r="12" spans="1:194" x14ac:dyDescent="0.25">
      <c r="A12" s="6" t="str">
        <f ca="1">INDIRECT(CONCATENATE("'",$A$1,"'!A")&amp;($B$9))</f>
        <v>Yes</v>
      </c>
      <c r="B12" s="9">
        <f ca="1">INDIRECT(CONCATENATE("'",$A$1,"'!B")&amp;($B$9))</f>
        <v>0.57340000000000002</v>
      </c>
      <c r="C12" s="9">
        <f ca="1">INDIRECT(CONCATENATE("'",$A$1,"'!F")&amp;($B$9))</f>
        <v>8.8900000000000007E-2</v>
      </c>
      <c r="D12" s="9">
        <f ca="1">INDIRECT(CONCATENATE("'",$A$1,"'!D")&amp;($B$9))</f>
        <v>0.29020000000000001</v>
      </c>
      <c r="E12" s="9">
        <f ca="1">INDIRECT(CONCATENATE("'",$A$1,"'!H")&amp;($B$9))</f>
        <v>4.7600000000000003E-2</v>
      </c>
      <c r="K12" s="6" t="str">
        <f ca="1">INDIRECT(CONCATENATE("'",$K$1,"'!A")&amp;($L$9))</f>
        <v>Yes</v>
      </c>
      <c r="L12" s="9">
        <f ca="1">INDIRECT(CONCATENATE("'",$K$1,"'!B")&amp;($L$9))</f>
        <v>0.54679999999999995</v>
      </c>
      <c r="M12" s="9">
        <f ca="1">INDIRECT(CONCATENATE("'",$K$1,"'!F")&amp;($L$9))</f>
        <v>8.6999999999999994E-2</v>
      </c>
      <c r="N12" s="9">
        <f ca="1">INDIRECT(CONCATENATE("'",$K$1,"'!D")&amp;($L$9))</f>
        <v>0.313</v>
      </c>
      <c r="O12" s="9">
        <f ca="1">INDIRECT(CONCATENATE("'",$K$1,"'!H")&amp;($L$9))</f>
        <v>5.3199999999999997E-2</v>
      </c>
      <c r="S12" s="6">
        <f ca="1">INDIRECT(CONCATENATE("'",$S$1,"'!A")&amp;($V$1+T12))</f>
        <v>171819</v>
      </c>
      <c r="T12" s="6">
        <v>4</v>
      </c>
      <c r="U12">
        <f ca="1">INDIRECT(CONCATENATE("'",$S$1,"'!B")&amp;($V$1+T12))</f>
        <v>0.17249999999999999</v>
      </c>
      <c r="V12">
        <f ca="1">INDIRECT(CONCATENATE("'",$S$1,"'!G")&amp;($V$1+T12))</f>
        <v>0.50470000000000004</v>
      </c>
      <c r="W12">
        <f ca="1">INDIRECT(CONCATENATE("'",$S$1,"'!H")&amp;($V$1+T12))</f>
        <v>-0.5655</v>
      </c>
      <c r="X12">
        <f ca="1">INDIRECT(CONCATENATE("'",$S$1,"'!K")&amp;($V$1+T12))</f>
        <v>0.23880000000000001</v>
      </c>
      <c r="AQ12" s="6" t="s">
        <v>301</v>
      </c>
      <c r="AR12" s="9">
        <f ca="1">INDIRECT(CONCATENATE("'",$AQ$1,"'!B")&amp;($AR$9))</f>
        <v>0.57550000000000001</v>
      </c>
      <c r="AS12" s="9">
        <f ca="1">INDIRECT(CONCATENATE("'",$AQ$1,"'!F")&amp;($AR$9))</f>
        <v>0.1484</v>
      </c>
      <c r="AT12" s="9">
        <f ca="1">INDIRECT(CONCATENATE("'",$AQ$1,"'!D")&amp;($AR$9))</f>
        <v>0.2306</v>
      </c>
      <c r="AU12" s="9">
        <f ca="1">INDIRECT(CONCATENATE("'",$AQ$1,"'!H")&amp;($AR$9))</f>
        <v>4.5499999999999999E-2</v>
      </c>
      <c r="AX12" s="6" t="s">
        <v>299</v>
      </c>
      <c r="AY12" s="9">
        <f ca="1">INDIRECT(CONCATENATE("'",$AX$1,"'!B")&amp;($AY$9))</f>
        <v>0.56869999999999998</v>
      </c>
      <c r="AZ12" s="9">
        <f ca="1">INDIRECT(CONCATENATE("'",$AX$1,"'!F")&amp;($AY$9))</f>
        <v>0.15029999999999999</v>
      </c>
      <c r="BA12" s="9">
        <f ca="1">INDIRECT(CONCATENATE("'",$AX$1,"'!D")&amp;($AY$9))</f>
        <v>0.2354</v>
      </c>
      <c r="BB12" s="9">
        <f ca="1">INDIRECT(CONCATENATE("'",$AX$1,"'!H")&amp;($AY$9))</f>
        <v>4.5600000000000002E-2</v>
      </c>
      <c r="BG12" s="6">
        <f>b2a!$A249</f>
        <v>2</v>
      </c>
      <c r="BH12" s="14">
        <f>b2a!$B249</f>
        <v>0.4118</v>
      </c>
      <c r="BI12" s="14">
        <f>b2a!$D249</f>
        <v>0.37209999999999999</v>
      </c>
      <c r="BJ12" s="14">
        <f>b2a!$F249</f>
        <v>0.14169999999999999</v>
      </c>
      <c r="BK12" s="14">
        <f>b2a!$H249</f>
        <v>7.4300000000000005E-2</v>
      </c>
      <c r="BV12" s="6">
        <f>b4a!$A219</f>
        <v>1</v>
      </c>
      <c r="BW12" s="14">
        <f>b4a!$B219</f>
        <v>0.55720000000000003</v>
      </c>
      <c r="BX12" s="14">
        <f>b4a!$D219</f>
        <v>0.22819999999999999</v>
      </c>
      <c r="BY12" s="14">
        <f>b4a!$F219</f>
        <v>0.1676</v>
      </c>
      <c r="BZ12" s="14">
        <f>b4a!$H219</f>
        <v>4.7100000000000003E-2</v>
      </c>
      <c r="CB12" s="6"/>
      <c r="CC12">
        <f ca="1">INDIRECT(CONCATENATE("'",$CB$1,"'!C")&amp;($CC$9))</f>
        <v>2.2200000000000001E-2</v>
      </c>
      <c r="CD12">
        <f ca="1">INDIRECT(CONCATENATE("'",$CB$1,"'!G")&amp;($CC$9))</f>
        <v>1.9099999999999999E-2</v>
      </c>
      <c r="CE12">
        <f ca="1">INDIRECT(CONCATENATE("'",$CB$1,"'!E")&amp;($CC$9))</f>
        <v>1.83E-2</v>
      </c>
      <c r="CF12">
        <f ca="1">INDIRECT(CONCATENATE("'",$CB$1,"'!I")&amp;($CC$9))</f>
        <v>8.8999999999999999E-3</v>
      </c>
      <c r="CJ12" s="6">
        <f>'b7'!$A221</f>
        <v>2</v>
      </c>
      <c r="CK12" s="14">
        <f>'b7'!$B221</f>
        <v>0.45269999999999999</v>
      </c>
      <c r="CL12" s="14">
        <f>'b7'!$D221</f>
        <v>0.24959999999999999</v>
      </c>
      <c r="CM12" s="14">
        <f>'b7'!$F221</f>
        <v>0.2437</v>
      </c>
      <c r="CN12" s="14">
        <f>'b7'!$H221</f>
        <v>5.3999999999999999E-2</v>
      </c>
      <c r="CQ12" s="6" t="s">
        <v>119</v>
      </c>
      <c r="CR12" s="6" t="str">
        <f ca="1">CONCATENATE("Cluster ",INDIRECT(CONCATENATE("'",$CQ$1,"'!B")&amp;($CR$11-1)))</f>
        <v>Cluster 1</v>
      </c>
      <c r="CS12" s="6" t="str">
        <f ca="1">CONCATENATE("Cluster ",INDIRECT(CONCATENATE("'",$CQ$1,"'!F")&amp;($CR$11-1)))</f>
        <v>Cluster 3</v>
      </c>
      <c r="CT12" s="6" t="str">
        <f ca="1">CONCATENATE("Cluster ",INDIRECT(CONCATENATE("'",$CQ$1,"'!D")&amp;($CR$11-1)))</f>
        <v>Cluster 2</v>
      </c>
      <c r="CU12" s="6" t="str">
        <f ca="1">CONCATENATE("Cluster ",INDIRECT(CONCATENATE("'",$CQ$1,"'!H")&amp;($CR$11-1)))</f>
        <v>Cluster 4</v>
      </c>
      <c r="DE12" s="6"/>
      <c r="DF12">
        <f ca="1">INDIRECT(CONCATENATE("'",$DE$1,"'!C")&amp;($DF$9))</f>
        <v>3.7199999999999997E-2</v>
      </c>
      <c r="DG12">
        <f ca="1">INDIRECT(CONCATENATE("'",$DE$1,"'!G")&amp;($DF$9))</f>
        <v>3.1300000000000001E-2</v>
      </c>
      <c r="DH12">
        <f ca="1">INDIRECT(CONCATENATE("'",$DE$1,"'!E")&amp;($DF$9))</f>
        <v>2.8500000000000001E-2</v>
      </c>
      <c r="DI12">
        <f ca="1">INDIRECT(CONCATENATE("'",$DE$1,"'!I")&amp;($DF$9))</f>
        <v>1.35E-2</v>
      </c>
      <c r="DM12" t="s">
        <v>120</v>
      </c>
      <c r="DN12">
        <v>200</v>
      </c>
      <c r="DX12" s="6">
        <f>'graft2 exp'!$A214</f>
        <v>20</v>
      </c>
      <c r="DY12" s="14">
        <f>'graft2 exp'!$B214</f>
        <v>0.56940000000000002</v>
      </c>
      <c r="DZ12" s="14">
        <f>'graft2 exp'!$D214</f>
        <v>0.27800000000000002</v>
      </c>
      <c r="EA12" s="14">
        <f>'graft2 exp'!$F214</f>
        <v>0.11310000000000001</v>
      </c>
      <c r="EB12" s="14">
        <f>'graft2 exp'!$H214</f>
        <v>3.95E-2</v>
      </c>
      <c r="EF12" s="6"/>
      <c r="EG12">
        <f ca="1">INDIRECT(CONCATENATE("'",$EF$1,"'!C")&amp;($EG$9))</f>
        <v>2.5499999999999998E-2</v>
      </c>
      <c r="EH12">
        <f ca="1">INDIRECT(CONCATENATE("'",$EF$1,"'!G")&amp;($EG$9))</f>
        <v>2.18E-2</v>
      </c>
      <c r="EI12">
        <f ca="1">INDIRECT(CONCATENATE("'",$EF$1,"'!E")&amp;($EG$9))</f>
        <v>2.2200000000000001E-2</v>
      </c>
      <c r="EJ12">
        <f ca="1">INDIRECT(CONCATENATE("'",$EF$1,"'!I")&amp;($EG$9))</f>
        <v>9.2999999999999992E-3</v>
      </c>
      <c r="EO12" s="7">
        <f>mgmt!$A223</f>
        <v>0.08</v>
      </c>
      <c r="EP12" s="14">
        <f>mgmt!B223</f>
        <v>0.69669999999999999</v>
      </c>
      <c r="EQ12" s="14">
        <f>1.96*mgmt!C223</f>
        <v>9.0943999999999997E-2</v>
      </c>
      <c r="ER12" s="14">
        <f>mgmt!F223</f>
        <v>0.10639999999999999</v>
      </c>
      <c r="ES12" s="14">
        <f>1.96*mgmt!G223</f>
        <v>6.0172000000000003E-2</v>
      </c>
      <c r="ET12" s="14">
        <f>mgmt!D223</f>
        <v>0.17180000000000001</v>
      </c>
      <c r="EU12" s="14">
        <f>1.96*mgmt!E223</f>
        <v>7.4871999999999994E-2</v>
      </c>
      <c r="EV12" s="14">
        <f>mgmt!H223</f>
        <v>2.5100000000000001E-2</v>
      </c>
      <c r="EW12" s="14">
        <f>1.96*mgmt!I223</f>
        <v>2.3127999999999999E-2</v>
      </c>
      <c r="FF12" s="6"/>
      <c r="FG12">
        <f ca="1">INDIRECT(CONCATENATE("'",$FF$1,"'!C")&amp;($FG$9))</f>
        <v>5.4199999999999998E-2</v>
      </c>
      <c r="FH12">
        <f ca="1">INDIRECT(CONCATENATE("'",$FF$1,"'!G")&amp;($FG$9))</f>
        <v>4.4600000000000001E-2</v>
      </c>
      <c r="FI12">
        <f ca="1">INDIRECT(CONCATENATE("'",$FF$1,"'!E")&amp;($FG$9))</f>
        <v>4.36E-2</v>
      </c>
      <c r="FJ12">
        <f ca="1">INDIRECT(CONCATENATE("'",$FF$1,"'!I")&amp;($FG$9))</f>
        <v>2.2499999999999999E-2</v>
      </c>
      <c r="FL12" s="6"/>
      <c r="FZ12" s="6"/>
      <c r="GA12">
        <f ca="1">INDIRECT(CONCATENATE("'",$FZ$1,"'!C")&amp;($GA$9))</f>
        <v>2.9700000000000001E-2</v>
      </c>
      <c r="GB12">
        <f ca="1">INDIRECT(CONCATENATE("'",$FZ$1,"'!G")&amp;($GA$9))</f>
        <v>2.6100000000000002E-2</v>
      </c>
      <c r="GC12">
        <f ca="1">INDIRECT(CONCATENATE("'",$FZ$1,"'!E")&amp;($GA$9))</f>
        <v>2.52E-2</v>
      </c>
      <c r="GD12">
        <f ca="1">INDIRECT(CONCATENATE("'",$FZ$1,"'!I")&amp;($GA$9))</f>
        <v>8.5000000000000006E-3</v>
      </c>
      <c r="GH12" s="6"/>
      <c r="GI12">
        <f ca="1">INDIRECT(CONCATENATE("'",$GH$1,"'!C")&amp;($GI$9))</f>
        <v>2.1899999999999999E-2</v>
      </c>
      <c r="GJ12">
        <f ca="1">INDIRECT(CONCATENATE("'",$GH$1,"'!G")&amp;($GI$9))</f>
        <v>1.8800000000000001E-2</v>
      </c>
      <c r="GK12">
        <f ca="1">INDIRECT(CONCATENATE("'",$GH$1,"'!E")&amp;($GI$9))</f>
        <v>1.7899999999999999E-2</v>
      </c>
      <c r="GL12">
        <f ca="1">INDIRECT(CONCATENATE("'",$GH$1,"'!I")&amp;($GI$9))</f>
        <v>9.4999999999999998E-3</v>
      </c>
    </row>
    <row r="13" spans="1:194" x14ac:dyDescent="0.25">
      <c r="A13" s="6"/>
      <c r="B13" s="9">
        <f ca="1">INDIRECT(CONCATENATE("'",$A$1,"'!C")&amp;($B$9))</f>
        <v>3.2199999999999999E-2</v>
      </c>
      <c r="C13" s="9">
        <f ca="1">INDIRECT(CONCATENATE("'",$A$1,"'!F")&amp;($B$9))</f>
        <v>8.8900000000000007E-2</v>
      </c>
      <c r="D13" s="9">
        <f ca="1">INDIRECT(CONCATENATE("'",$A$1,"'!E")&amp;($B$9))</f>
        <v>2.93E-2</v>
      </c>
      <c r="E13" s="9">
        <f ca="1">INDIRECT(CONCATENATE("'",$A$1,"'!I")&amp;($B$9))</f>
        <v>1.3100000000000001E-2</v>
      </c>
      <c r="K13" s="6"/>
      <c r="L13" s="9">
        <f ca="1">INDIRECT(CONCATENATE("'",$K$1,"'!C")&amp;($L$9))</f>
        <v>3.6999999999999998E-2</v>
      </c>
      <c r="M13" s="9">
        <f ca="1">INDIRECT(CONCATENATE("'",$K$1,"'!G")&amp;($L$9))</f>
        <v>2.4199999999999999E-2</v>
      </c>
      <c r="N13" s="9">
        <f ca="1">INDIRECT(CONCATENATE("'",$K$1,"'!E")&amp;($L$9))</f>
        <v>3.3799999999999997E-2</v>
      </c>
      <c r="O13" s="9">
        <f ca="1">INDIRECT(CONCATENATE("'",$K$1,"'!I")&amp;($L$9))</f>
        <v>1.5900000000000001E-2</v>
      </c>
      <c r="S13" s="6"/>
      <c r="T13" s="6"/>
      <c r="U13">
        <f ca="1">INDIRECT(CONCATENATE("'",$S$1,"'!F")&amp;($V$1+T12))</f>
        <v>0.30549999999999999</v>
      </c>
      <c r="V13">
        <f ca="1">INDIRECT(CONCATENATE("'",$S$1,"'!E")&amp;($V$1+T12))</f>
        <v>0.1542</v>
      </c>
      <c r="W13">
        <f ca="1">INDIRECT(CONCATENATE("'",$S$1,"'!J")&amp;($V$1+T12))</f>
        <v>-1.7618</v>
      </c>
      <c r="X13">
        <f ca="1">INDIRECT(CONCATENATE("'",$S$1,"'!M")&amp;($V$1+T12))</f>
        <v>0.5444</v>
      </c>
      <c r="AQ13" s="6"/>
      <c r="AR13" s="9">
        <f ca="1">INDIRECT(CONCATENATE("'",$AQ$1,"'!C")&amp;($AR$9))</f>
        <v>2.1299999999999999E-2</v>
      </c>
      <c r="AS13" s="9">
        <f ca="1">INDIRECT(CONCATENATE("'",$AQ$1,"'!G")&amp;($AR$9))</f>
        <v>1.8200000000000001E-2</v>
      </c>
      <c r="AT13" s="9">
        <f ca="1">INDIRECT(CONCATENATE("'",$AQ$1,"'!E")&amp;($AR$9))</f>
        <v>1.7399999999999999E-2</v>
      </c>
      <c r="AU13" s="9">
        <f ca="1">INDIRECT(CONCATENATE("'",$AQ$1,"'!I")&amp;($AR$9))</f>
        <v>8.3999999999999995E-3</v>
      </c>
      <c r="AX13" s="6"/>
      <c r="AY13" s="9">
        <f ca="1">INDIRECT(CONCATENATE("'",$AX$1,"'!C")&amp;($AY$9))</f>
        <v>2.1000000000000001E-2</v>
      </c>
      <c r="AZ13" s="9">
        <f ca="1">INDIRECT(CONCATENATE("'",$AX$1,"'!G")&amp;($AY$9))</f>
        <v>1.8200000000000001E-2</v>
      </c>
      <c r="BA13" s="9">
        <f ca="1">INDIRECT(CONCATENATE("'",$AX$1,"'!E")&amp;($AY$9))</f>
        <v>1.7500000000000002E-2</v>
      </c>
      <c r="BB13" s="9">
        <f ca="1">INDIRECT(CONCATENATE("'",$AX$1,"'!I")&amp;($AY$9))</f>
        <v>8.2000000000000007E-3</v>
      </c>
      <c r="BG13" s="6">
        <f>b2a!$A250</f>
        <v>3</v>
      </c>
      <c r="BH13" s="14">
        <f>b2a!$B250</f>
        <v>0.41349999999999998</v>
      </c>
      <c r="BI13" s="14">
        <f>b2a!$D250</f>
        <v>0.37059999999999998</v>
      </c>
      <c r="BJ13" s="14">
        <f>b2a!$F250</f>
        <v>0.1419</v>
      </c>
      <c r="BK13" s="14">
        <f>b2a!$H250</f>
        <v>7.4099999999999999E-2</v>
      </c>
      <c r="BV13" s="6">
        <f>b4a!$A220</f>
        <v>2</v>
      </c>
      <c r="BW13" s="14">
        <f>b4a!$B220</f>
        <v>0.55769999999999997</v>
      </c>
      <c r="BX13" s="14">
        <f>b4a!$D220</f>
        <v>0.2288</v>
      </c>
      <c r="BY13" s="14">
        <f>b4a!$F220</f>
        <v>0.16639999999999999</v>
      </c>
      <c r="BZ13" s="14">
        <f>b4a!$H220</f>
        <v>4.7100000000000003E-2</v>
      </c>
      <c r="CB13" s="7"/>
      <c r="CC13" s="8">
        <f ca="1">CC11/CC12</f>
        <v>25.405405405405403</v>
      </c>
      <c r="CD13" s="8">
        <f t="shared" ref="CD13:CF13" ca="1" si="0">CD11/CD12</f>
        <v>7.9214659685863875</v>
      </c>
      <c r="CE13" s="8">
        <f t="shared" ca="1" si="0"/>
        <v>12.934426229508196</v>
      </c>
      <c r="CF13" s="8">
        <f t="shared" ca="1" si="0"/>
        <v>5.404494382022472</v>
      </c>
      <c r="CH13" s="8"/>
      <c r="CI13" s="8"/>
      <c r="CJ13" s="6">
        <f>'b7'!$A222</f>
        <v>3</v>
      </c>
      <c r="CK13" s="14">
        <f>'b7'!$B222</f>
        <v>0.45810000000000001</v>
      </c>
      <c r="CL13" s="14">
        <f>'b7'!$D222</f>
        <v>0.24990000000000001</v>
      </c>
      <c r="CM13" s="14">
        <f>'b7'!$F222</f>
        <v>0.23810000000000001</v>
      </c>
      <c r="CN13" s="14">
        <f>'b7'!$H222</f>
        <v>5.3900000000000003E-2</v>
      </c>
      <c r="CQ13" s="6" t="str">
        <f ca="1">INDIRECT(CONCATENATE("'",$CQ$1,"'!A")&amp;($CR$11))</f>
        <v>Local â€“ main product sold mostly in same municipality wher</v>
      </c>
      <c r="CR13">
        <f ca="1">INDIRECT(CONCATENATE("'",$CQ$1,"'!B")&amp;($CR$11))</f>
        <v>0.6573</v>
      </c>
      <c r="CS13">
        <f ca="1">INDIRECT(CONCATENATE("'",$CQ$1,"'!F")&amp;($CR$11))</f>
        <v>0.1236</v>
      </c>
      <c r="CT13">
        <f ca="1">INDIRECT(CONCATENATE("'",$CQ$1,"'!D")&amp;($CR$11))</f>
        <v>0.16639999999999999</v>
      </c>
      <c r="CU13">
        <f ca="1">INDIRECT(CONCATENATE("'",$CQ$1,"'!H")&amp;($CR$11))</f>
        <v>5.2699999999999997E-2</v>
      </c>
      <c r="DE13" s="7"/>
      <c r="DF13" s="8">
        <f ca="1">DF11/DF12</f>
        <v>16.263440860215056</v>
      </c>
      <c r="DG13" s="8">
        <f t="shared" ref="DG13:DI13" ca="1" si="1">DG11/DG12</f>
        <v>5.3258785942492004</v>
      </c>
      <c r="DH13" s="8">
        <f t="shared" ca="1" si="1"/>
        <v>6.757894736842105</v>
      </c>
      <c r="DI13" s="8">
        <f t="shared" ca="1" si="1"/>
        <v>2.6444444444444448</v>
      </c>
      <c r="DM13" s="6" t="s">
        <v>119</v>
      </c>
      <c r="DN13" s="6" t="str">
        <f ca="1">CONCATENATE("Cluster ",INDIRECT(CONCATENATE("'",$DM$1,"'!B")&amp;($DN$12-1)))</f>
        <v>Cluster 1</v>
      </c>
      <c r="DO13" s="6" t="str">
        <f ca="1">CONCATENATE("Cluster ",INDIRECT(CONCATENATE("'",$DM$1,"'!F")&amp;($DN$12-1)))</f>
        <v>Cluster 3</v>
      </c>
      <c r="DP13" s="6" t="str">
        <f ca="1">CONCATENATE("Cluster ",INDIRECT(CONCATENATE("'",$DM$1,"'!D")&amp;($DN$12-1)))</f>
        <v>Cluster 2</v>
      </c>
      <c r="DQ13" s="6" t="str">
        <f ca="1">CONCATENATE("Cluster ",INDIRECT(CONCATENATE("'",$DM$1,"'!H")&amp;($DN$12-1)))</f>
        <v>Cluster 4</v>
      </c>
      <c r="DX13" s="6">
        <f>'graft2 exp'!$A215</f>
        <v>25</v>
      </c>
      <c r="DY13" s="14">
        <f>'graft2 exp'!$B215</f>
        <v>0.57089999999999996</v>
      </c>
      <c r="DZ13" s="14">
        <f>'graft2 exp'!$D215</f>
        <v>0.28129999999999999</v>
      </c>
      <c r="EA13" s="14">
        <f>'graft2 exp'!$F215</f>
        <v>0.108</v>
      </c>
      <c r="EB13" s="14">
        <f>'graft2 exp'!$H215</f>
        <v>3.9899999999999998E-2</v>
      </c>
      <c r="EF13" s="7"/>
      <c r="EG13" s="8">
        <f ca="1">EG11/EG12</f>
        <v>22.203921568627454</v>
      </c>
      <c r="EH13" s="8">
        <f t="shared" ref="EH13:EJ13" ca="1" si="2">EH11/EH12</f>
        <v>6.3348623853211006</v>
      </c>
      <c r="EI13" s="8">
        <f t="shared" ca="1" si="2"/>
        <v>11.603603603603602</v>
      </c>
      <c r="EJ13" s="8">
        <f t="shared" ca="1" si="2"/>
        <v>4.0967741935483879</v>
      </c>
      <c r="EO13" s="7">
        <f>mgmt!$A224</f>
        <v>0.1066</v>
      </c>
      <c r="EP13" s="14">
        <f>mgmt!B224</f>
        <v>0.6895</v>
      </c>
      <c r="EQ13" s="14">
        <f>1.96*mgmt!C224</f>
        <v>8.7415999999999994E-2</v>
      </c>
      <c r="ER13" s="14">
        <f>mgmt!F224</f>
        <v>0.1086</v>
      </c>
      <c r="ES13" s="14">
        <f>1.96*mgmt!G224</f>
        <v>5.8408000000000002E-2</v>
      </c>
      <c r="ET13" s="14">
        <f>mgmt!D224</f>
        <v>0.1757</v>
      </c>
      <c r="EU13" s="14">
        <f>1.96*mgmt!E224</f>
        <v>7.2127999999999998E-2</v>
      </c>
      <c r="EV13" s="14">
        <f>mgmt!H224</f>
        <v>2.6200000000000001E-2</v>
      </c>
      <c r="EW13" s="14">
        <f>1.96*mgmt!I224</f>
        <v>2.2932000000000001E-2</v>
      </c>
      <c r="FF13" s="7"/>
      <c r="FG13" s="8">
        <f ca="1">FG11/FG12</f>
        <v>10.289667896678967</v>
      </c>
      <c r="FH13" s="8">
        <f ca="1">FH11/FH12</f>
        <v>3.7040358744394619</v>
      </c>
      <c r="FI13" s="8">
        <f ca="1">FI11/FI12</f>
        <v>5.0412844036697244</v>
      </c>
      <c r="FJ13" s="8">
        <f ca="1">FJ11/FJ12</f>
        <v>2.5422222222222222</v>
      </c>
      <c r="FL13" s="6"/>
      <c r="FZ13" s="7"/>
      <c r="GA13" s="8">
        <f ca="1">GA11/GA12</f>
        <v>18.713804713804713</v>
      </c>
      <c r="GB13" s="8">
        <f ca="1">GB11/GB12</f>
        <v>5.8812260536398462</v>
      </c>
      <c r="GC13" s="8">
        <f ca="1">GC11/GC12</f>
        <v>10.047619047619047</v>
      </c>
      <c r="GD13" s="8">
        <f ca="1">GD11/GD12</f>
        <v>4.4000000000000004</v>
      </c>
      <c r="GE13" s="8"/>
      <c r="GF13" s="8"/>
      <c r="GG13" s="8"/>
      <c r="GH13" s="7"/>
      <c r="GI13" s="8">
        <f ca="1">GI11/GI12</f>
        <v>25.5662100456621</v>
      </c>
      <c r="GJ13" s="8">
        <f ca="1">GJ11/GJ12</f>
        <v>8.1702127659574462</v>
      </c>
      <c r="GK13" s="8">
        <f ca="1">GK11/GK12</f>
        <v>13.206703910614525</v>
      </c>
      <c r="GL13" s="8">
        <f ca="1">GL11/GL12</f>
        <v>5.2842105263157899</v>
      </c>
    </row>
    <row r="14" spans="1:194" x14ac:dyDescent="0.25">
      <c r="A14" s="7"/>
      <c r="B14" s="8">
        <f ca="1">B12/B13</f>
        <v>17.80745341614907</v>
      </c>
      <c r="C14" s="8">
        <f ca="1">C12/C13</f>
        <v>1</v>
      </c>
      <c r="D14" s="8">
        <f ca="1">D12/D13</f>
        <v>9.9044368600682606</v>
      </c>
      <c r="E14" s="8">
        <f ca="1">E12/E13</f>
        <v>3.6335877862595423</v>
      </c>
      <c r="K14" s="7"/>
      <c r="L14" s="8">
        <f ca="1">L12/L13</f>
        <v>14.778378378378378</v>
      </c>
      <c r="M14" s="8">
        <f t="shared" ref="M14:O14" ca="1" si="3">M12/M13</f>
        <v>3.5950413223140494</v>
      </c>
      <c r="N14" s="8">
        <f t="shared" ca="1" si="3"/>
        <v>9.2603550295857993</v>
      </c>
      <c r="O14" s="8">
        <f t="shared" ca="1" si="3"/>
        <v>3.3459119496855343</v>
      </c>
      <c r="S14" s="6">
        <f ca="1">INDIRECT(CONCATENATE("'",$S$1,"'!A")&amp;($V$1+T14))</f>
        <v>242526</v>
      </c>
      <c r="T14" s="6">
        <v>5</v>
      </c>
      <c r="U14">
        <f ca="1">INDIRECT(CONCATENATE("'",$S$1,"'!B")&amp;($V$1+T14))</f>
        <v>0.17119999999999999</v>
      </c>
      <c r="V14">
        <f ca="1">INDIRECT(CONCATENATE("'",$S$1,"'!G")&amp;($V$1+T14))</f>
        <v>0.315</v>
      </c>
      <c r="W14">
        <f ca="1">INDIRECT(CONCATENATE("'",$S$1,"'!H")&amp;($V$1+T14))</f>
        <v>0.1452</v>
      </c>
      <c r="X14">
        <f ca="1">INDIRECT(CONCATENATE("'",$S$1,"'!K")&amp;($V$1+T14))</f>
        <v>-0.40189999999999998</v>
      </c>
      <c r="AQ14" s="7"/>
      <c r="AR14" s="8">
        <f ca="1">AR12/AR13</f>
        <v>27.018779342723008</v>
      </c>
      <c r="AS14" s="8">
        <f t="shared" ref="AS14:AU14" ca="1" si="4">AS12/AS13</f>
        <v>8.1538461538461533</v>
      </c>
      <c r="AT14" s="8">
        <f t="shared" ca="1" si="4"/>
        <v>13.252873563218392</v>
      </c>
      <c r="AU14" s="8">
        <f t="shared" ca="1" si="4"/>
        <v>5.416666666666667</v>
      </c>
      <c r="AX14" s="7"/>
      <c r="AY14" s="8">
        <f ca="1">AY12/AY13</f>
        <v>27.080952380952379</v>
      </c>
      <c r="AZ14" s="8">
        <f ca="1">AZ12/AZ13</f>
        <v>8.2582417582417573</v>
      </c>
      <c r="BA14" s="8">
        <f ca="1">BA12/BA13</f>
        <v>13.45142857142857</v>
      </c>
      <c r="BB14" s="8">
        <f ca="1">BB12/BB13</f>
        <v>5.5609756097560972</v>
      </c>
      <c r="BG14" s="6">
        <f>b2a!$A251</f>
        <v>4</v>
      </c>
      <c r="BH14" s="14">
        <f>b2a!$B251</f>
        <v>0.41520000000000001</v>
      </c>
      <c r="BI14" s="14">
        <f>b2a!$D251</f>
        <v>0.36909999999999998</v>
      </c>
      <c r="BJ14" s="14">
        <f>b2a!$F251</f>
        <v>0.14199999999999999</v>
      </c>
      <c r="BK14" s="14">
        <f>b2a!$H251</f>
        <v>7.3800000000000004E-2</v>
      </c>
      <c r="BV14" s="6">
        <f>b4a!$A221</f>
        <v>3</v>
      </c>
      <c r="BW14" s="14">
        <f>b4a!$B221</f>
        <v>0.55830000000000002</v>
      </c>
      <c r="BX14" s="14">
        <f>b4a!$D221</f>
        <v>0.2293</v>
      </c>
      <c r="BY14" s="14">
        <f>b4a!$F221</f>
        <v>0.16520000000000001</v>
      </c>
      <c r="BZ14" s="14">
        <f>b4a!$H221</f>
        <v>4.7199999999999999E-2</v>
      </c>
      <c r="CB14" s="6">
        <f ca="1">INDIRECT(CONCATENATE("'",$CB$1,"'!A")&amp;($CC$9+1))</f>
        <v>100</v>
      </c>
      <c r="CC14">
        <f ca="1">INDIRECT(CONCATENATE("'",$CB$1,"'!B")&amp;($CC$9+1))</f>
        <v>0.56059999999999999</v>
      </c>
      <c r="CD14">
        <f ca="1">INDIRECT(CONCATENATE("'",$CB$1,"'!F")&amp;($CC$9+1))</f>
        <v>0.1047</v>
      </c>
      <c r="CE14">
        <f ca="1">INDIRECT(CONCATENATE("'",$CB$1,"'!D")&amp;($CC$9+1))</f>
        <v>0.27610000000000001</v>
      </c>
      <c r="CF14">
        <f ca="1">INDIRECT(CONCATENATE("'",$CB$1,"'!H")&amp;($CC$9+1))</f>
        <v>5.8700000000000002E-2</v>
      </c>
      <c r="CJ14" s="6">
        <f>'b7'!$A223</f>
        <v>4</v>
      </c>
      <c r="CK14" s="14">
        <f>'b7'!$B223</f>
        <v>0.46350000000000002</v>
      </c>
      <c r="CL14" s="14">
        <f>'b7'!$D223</f>
        <v>0.25019999999999998</v>
      </c>
      <c r="CM14" s="14">
        <f>'b7'!$F223</f>
        <v>0.23250000000000001</v>
      </c>
      <c r="CN14" s="14">
        <f>'b7'!$H223</f>
        <v>5.3800000000000001E-2</v>
      </c>
      <c r="CQ14" s="6"/>
      <c r="CR14">
        <f ca="1">INDIRECT(CONCATENATE("'",$CQ$1,"'!C")&amp;($CR$11))</f>
        <v>4.5400000000000003E-2</v>
      </c>
      <c r="CS14">
        <f ca="1">INDIRECT(CONCATENATE("'",$CQ$1,"'!G")&amp;($CR$11))</f>
        <v>3.56E-2</v>
      </c>
      <c r="CT14">
        <f ca="1">INDIRECT(CONCATENATE("'",$CQ$1,"'!E")&amp;($CR$11))</f>
        <v>3.3799999999999997E-2</v>
      </c>
      <c r="CU14">
        <f ca="1">INDIRECT(CONCATENATE("'",$CQ$1,"'!I")&amp;($CR$11))</f>
        <v>2.47E-2</v>
      </c>
      <c r="DE14" s="6">
        <f ca="1">INDIRECT(CONCATENATE("'",$DE$1,"'!A")&amp;($DF$9+1))</f>
        <v>100</v>
      </c>
      <c r="DF14">
        <f ca="1">INDIRECT(CONCATENATE("'",$DE$1,"'!B")&amp;($DF$9+1))</f>
        <v>0.54259999999999997</v>
      </c>
      <c r="DG14">
        <f ca="1">INDIRECT(CONCATENATE("'",$DE$1,"'!F")&amp;($DF$9+1))</f>
        <v>0.13159999999999999</v>
      </c>
      <c r="DH14">
        <f ca="1">INDIRECT(CONCATENATE("'",$DE$1,"'!D")&amp;($DF$9+1))</f>
        <v>0.26889999999999997</v>
      </c>
      <c r="DI14">
        <f ca="1">INDIRECT(CONCATENATE("'",$DE$1,"'!H")&amp;($DF$9+1))</f>
        <v>5.7000000000000002E-2</v>
      </c>
      <c r="DN14" s="6" t="s">
        <v>285</v>
      </c>
      <c r="DO14" s="6" t="s">
        <v>287</v>
      </c>
      <c r="DP14" s="6" t="s">
        <v>288</v>
      </c>
      <c r="DQ14" s="6" t="s">
        <v>286</v>
      </c>
      <c r="DX14" s="6">
        <f>'graft2 exp'!$A216</f>
        <v>28.57</v>
      </c>
      <c r="DY14" s="14">
        <f>'graft2 exp'!$B216</f>
        <v>0.57189999999999996</v>
      </c>
      <c r="DZ14" s="14">
        <f>'graft2 exp'!$D216</f>
        <v>0.28360000000000002</v>
      </c>
      <c r="EA14" s="14">
        <f>'graft2 exp'!$F216</f>
        <v>0.10440000000000001</v>
      </c>
      <c r="EB14" s="14">
        <f>'graft2 exp'!$H216</f>
        <v>4.0099999999999997E-2</v>
      </c>
      <c r="EF14" s="6">
        <f ca="1">INDIRECT(CONCATENATE("'",$EF$1,"'!A")&amp;($EG$9+1))</f>
        <v>100</v>
      </c>
      <c r="EG14">
        <f ca="1">INDIRECT(CONCATENATE("'",$EF$1,"'!B")&amp;($EG$9+1))</f>
        <v>0.54469999999999996</v>
      </c>
      <c r="EH14">
        <f ca="1">INDIRECT(CONCATENATE("'",$EF$1,"'!F")&amp;($EG$9+1))</f>
        <v>6.6500000000000004E-2</v>
      </c>
      <c r="EI14">
        <f ca="1">INDIRECT(CONCATENATE("'",$EF$1,"'!D")&amp;($EG$9+1))</f>
        <v>0.34799999999999998</v>
      </c>
      <c r="EJ14">
        <f ca="1">INDIRECT(CONCATENATE("'",$EF$1,"'!H")&amp;($EG$9+1))</f>
        <v>4.0800000000000003E-2</v>
      </c>
      <c r="EO14" s="7">
        <f>mgmt!$A225</f>
        <v>0.12</v>
      </c>
      <c r="EP14" s="14">
        <f>mgmt!B225</f>
        <v>0.68589999999999995</v>
      </c>
      <c r="EQ14" s="14">
        <f>1.96*mgmt!C225</f>
        <v>8.5652000000000006E-2</v>
      </c>
      <c r="ER14" s="14">
        <f>mgmt!F225</f>
        <v>0.10970000000000001</v>
      </c>
      <c r="ES14" s="14">
        <f>1.96*mgmt!G225</f>
        <v>5.7428E-2</v>
      </c>
      <c r="ET14" s="14">
        <f>mgmt!D225</f>
        <v>0.1777</v>
      </c>
      <c r="EU14" s="14">
        <f>1.96*mgmt!E225</f>
        <v>7.0755999999999999E-2</v>
      </c>
      <c r="EV14" s="14">
        <f>mgmt!H225</f>
        <v>2.6700000000000002E-2</v>
      </c>
      <c r="EW14" s="14">
        <f>1.96*mgmt!I225</f>
        <v>2.2735999999999999E-2</v>
      </c>
      <c r="FF14" s="6" t="str">
        <f ca="1">INDIRECT(CONCATENATE("'",$FF$1,"'!A")&amp;($FG$9+1))</f>
        <v>No</v>
      </c>
      <c r="FG14">
        <f ca="1">INDIRECT(CONCATENATE("'",$FF$1,"'!B")&amp;($FG$9+1))</f>
        <v>0.56559999999999999</v>
      </c>
      <c r="FH14">
        <f ca="1">INDIRECT(CONCATENATE("'",$FF$1,"'!F")&amp;($FG$9+1))</f>
        <v>0.1416</v>
      </c>
      <c r="FI14">
        <f ca="1">INDIRECT(CONCATENATE("'",$FF$1,"'!D")&amp;($FG$9+1))</f>
        <v>0.2445</v>
      </c>
      <c r="FJ14">
        <f ca="1">INDIRECT(CONCATENATE("'",$FF$1,"'!H")&amp;($FG$9+1))</f>
        <v>4.8300000000000003E-2</v>
      </c>
      <c r="FL14" s="6"/>
      <c r="FZ14" s="6" t="str">
        <f ca="1">INDIRECT(CONCATENATE("'",$FZ$1,"'!A")&amp;($GA$9+1))</f>
        <v>No</v>
      </c>
      <c r="GA14">
        <f ca="1">INDIRECT(CONCATENATE("'",$FZ$1,"'!B")&amp;($GA$9+1))</f>
        <v>0.57250000000000001</v>
      </c>
      <c r="GB14">
        <f ca="1">INDIRECT(CONCATENATE("'",$FZ$1,"'!F")&amp;($GA$9+1))</f>
        <v>0.1358</v>
      </c>
      <c r="GC14">
        <f ca="1">INDIRECT(CONCATENATE("'",$FZ$1,"'!D")&amp;($GA$9+1))</f>
        <v>0.23069999999999999</v>
      </c>
      <c r="GD14">
        <f ca="1">INDIRECT(CONCATENATE("'",$FZ$1,"'!H")&amp;($GA$9+1))</f>
        <v>6.0999999999999999E-2</v>
      </c>
      <c r="GH14" s="6">
        <f ca="1">INDIRECT(CONCATENATE("'",$GH$1,"'!A")&amp;($GI$9+1))</f>
        <v>100</v>
      </c>
      <c r="GI14">
        <f ca="1">INDIRECT(CONCATENATE("'",$GH$1,"'!B")&amp;($GI$9+1))</f>
        <v>0.61229999999999996</v>
      </c>
      <c r="GJ14">
        <f ca="1">INDIRECT(CONCATENATE("'",$GH$1,"'!F")&amp;($GI$9+1))</f>
        <v>5.3199999999999997E-2</v>
      </c>
      <c r="GK14">
        <f ca="1">INDIRECT(CONCATENATE("'",$GH$1,"'!D")&amp;($GI$9+1))</f>
        <v>0.29289999999999999</v>
      </c>
      <c r="GL14">
        <f ca="1">INDIRECT(CONCATENATE("'",$GH$1,"'!H")&amp;($GI$9+1))</f>
        <v>4.1599999999999998E-2</v>
      </c>
    </row>
    <row r="15" spans="1:194" x14ac:dyDescent="0.25">
      <c r="A15" s="6" t="str">
        <f ca="1">INDIRECT(CONCATENATE("'",$A$1,"'!A")&amp;($B$9+1))</f>
        <v>No</v>
      </c>
      <c r="B15" s="9">
        <f ca="1">INDIRECT(CONCATENATE("'",$A$1,"'!B")&amp;($B$9+1))</f>
        <v>0.5635</v>
      </c>
      <c r="C15" s="9">
        <f ca="1">INDIRECT(CONCATENATE("'",$A$1,"'!F")&amp;($B$9+1))</f>
        <v>0.1734</v>
      </c>
      <c r="D15" s="9">
        <f ca="1">INDIRECT(CONCATENATE("'",$A$1,"'!D")&amp;($B$9+1))</f>
        <v>0.2157</v>
      </c>
      <c r="E15" s="9">
        <f ca="1">INDIRECT(CONCATENATE("'",$A$1,"'!H")&amp;($B$9+1))</f>
        <v>4.7399999999999998E-2</v>
      </c>
      <c r="K15" s="6" t="str">
        <f ca="1">INDIRECT(CONCATENATE("'",$K$1,"'!A")&amp;($L$9+1))</f>
        <v>No</v>
      </c>
      <c r="L15" s="9">
        <f ca="1">INDIRECT(CONCATENATE("'",$K$1,"'!B")&amp;($L$9+1))</f>
        <v>0.57589999999999997</v>
      </c>
      <c r="M15" s="9">
        <f ca="1">INDIRECT(CONCATENATE("'",$K$1,"'!F")&amp;($L$9+1))</f>
        <v>0.16589999999999999</v>
      </c>
      <c r="N15" s="9">
        <f ca="1">INDIRECT(CONCATENATE("'",$K$1,"'!D")&amp;($L$9+1))</f>
        <v>0.21310000000000001</v>
      </c>
      <c r="O15" s="9">
        <f ca="1">INDIRECT(CONCATENATE("'",$K$1,"'!H")&amp;($L$9+1))</f>
        <v>4.5100000000000001E-2</v>
      </c>
      <c r="S15" s="6"/>
      <c r="T15" s="6"/>
      <c r="U15">
        <f ca="1">INDIRECT(CONCATENATE("'",$S$1,"'!F")&amp;($V$1+T14))</f>
        <v>0.27139999999999997</v>
      </c>
      <c r="V15">
        <f ca="1">INDIRECT(CONCATENATE("'",$S$1,"'!E")&amp;($V$1+T14))</f>
        <v>8.5500000000000007E-2</v>
      </c>
      <c r="W15">
        <f ca="1">INDIRECT(CONCATENATE("'",$S$1,"'!J")&amp;($V$1+T14))</f>
        <v>0.38829999999999998</v>
      </c>
      <c r="X15">
        <f ca="1">INDIRECT(CONCATENATE("'",$S$1,"'!M")&amp;($V$1+T14))</f>
        <v>-0.90190000000000003</v>
      </c>
      <c r="AQ15" s="6" t="s">
        <v>302</v>
      </c>
      <c r="AR15" s="9">
        <f ca="1">INDIRECT(CONCATENATE("'",$AQ$1,"'!B")&amp;($AR$9+1))</f>
        <v>0.4052</v>
      </c>
      <c r="AS15" s="9">
        <f ca="1">INDIRECT(CONCATENATE("'",$AQ$1,"'!F")&amp;($AR$9+1))</f>
        <v>8.8599999999999998E-2</v>
      </c>
      <c r="AT15" s="9">
        <f ca="1">INDIRECT(CONCATENATE("'",$AQ$1,"'!D")&amp;($AR$9+1))</f>
        <v>0.40079999999999999</v>
      </c>
      <c r="AU15" s="9">
        <f ca="1">INDIRECT(CONCATENATE("'",$AQ$1,"'!H")&amp;($AR$9+1))</f>
        <v>0.1053</v>
      </c>
      <c r="AX15" s="6" t="s">
        <v>300</v>
      </c>
      <c r="AY15" s="9">
        <f ca="1">INDIRECT(CONCATENATE("'",$AX$1,"'!B")&amp;($AY$9+1))</f>
        <v>0.49430000000000002</v>
      </c>
      <c r="AZ15" s="9">
        <f ca="1">INDIRECT(CONCATENATE("'",$AX$1,"'!F")&amp;($AY$9+1))</f>
        <v>5.6000000000000001E-2</v>
      </c>
      <c r="BA15" s="9">
        <f ca="1">INDIRECT(CONCATENATE("'",$AX$1,"'!D")&amp;($AY$9+1))</f>
        <v>0.34250000000000003</v>
      </c>
      <c r="BB15" s="9">
        <f ca="1">INDIRECT(CONCATENATE("'",$AX$1,"'!H")&amp;($AY$9+1))</f>
        <v>0.10730000000000001</v>
      </c>
      <c r="BG15" s="6">
        <f>b2a!$A252</f>
        <v>5</v>
      </c>
      <c r="BH15" s="14">
        <f>b2a!$B252</f>
        <v>0.4168</v>
      </c>
      <c r="BI15" s="14">
        <f>b2a!$D252</f>
        <v>0.36759999999999998</v>
      </c>
      <c r="BJ15" s="14">
        <f>b2a!$F252</f>
        <v>0.1421</v>
      </c>
      <c r="BK15" s="14">
        <f>b2a!$H252</f>
        <v>7.3499999999999996E-2</v>
      </c>
      <c r="BV15" s="6">
        <f>b4a!$A222</f>
        <v>4</v>
      </c>
      <c r="BW15" s="14">
        <f>b4a!$B222</f>
        <v>0.55879999999999996</v>
      </c>
      <c r="BX15" s="14">
        <f>b4a!$D222</f>
        <v>0.22989999999999999</v>
      </c>
      <c r="BY15" s="14">
        <f>b4a!$F222</f>
        <v>0.16400000000000001</v>
      </c>
      <c r="BZ15" s="14">
        <f>b4a!$H222</f>
        <v>4.7199999999999999E-2</v>
      </c>
      <c r="CB15" s="6"/>
      <c r="CC15">
        <f ca="1">INDIRECT(CONCATENATE("'",$CB$1,"'!C")&amp;($CC$9+1))</f>
        <v>5.4100000000000002E-2</v>
      </c>
      <c r="CD15">
        <f ca="1">INDIRECT(CONCATENATE("'",$CB$1,"'!G")&amp;($CC$9+1))</f>
        <v>4.0399999999999998E-2</v>
      </c>
      <c r="CE15">
        <f ca="1">INDIRECT(CONCATENATE("'",$CB$1,"'!E")&amp;($CC$9+1))</f>
        <v>4.7300000000000002E-2</v>
      </c>
      <c r="CF15">
        <f ca="1">INDIRECT(CONCATENATE("'",$CB$1,"'!I")&amp;($CC$9+1))</f>
        <v>3.1E-2</v>
      </c>
      <c r="CJ15" s="6">
        <f>'b7'!$A224</f>
        <v>5</v>
      </c>
      <c r="CK15" s="14">
        <f>'b7'!$B224</f>
        <v>0.46879999999999999</v>
      </c>
      <c r="CL15" s="14">
        <f>'b7'!$D224</f>
        <v>0.25030000000000002</v>
      </c>
      <c r="CM15" s="14">
        <f>'b7'!$F224</f>
        <v>0.2271</v>
      </c>
      <c r="CN15" s="14">
        <f>'b7'!$H224</f>
        <v>5.3699999999999998E-2</v>
      </c>
      <c r="CQ15" s="7"/>
      <c r="CR15" s="8">
        <f ca="1">CR13/CR14</f>
        <v>14.477973568281937</v>
      </c>
      <c r="CS15" s="8">
        <f t="shared" ref="CS15:CU15" ca="1" si="5">CS13/CS14</f>
        <v>3.4719101123595508</v>
      </c>
      <c r="CT15" s="8">
        <f t="shared" ca="1" si="5"/>
        <v>4.9230769230769234</v>
      </c>
      <c r="CU15" s="8">
        <f t="shared" ca="1" si="5"/>
        <v>2.1336032388663968</v>
      </c>
      <c r="DE15" s="6"/>
      <c r="DF15">
        <f ca="1">INDIRECT(CONCATENATE("'",$DE$1,"'!C")&amp;($DF$9+1))</f>
        <v>2.53E-2</v>
      </c>
      <c r="DG15">
        <f ca="1">INDIRECT(CONCATENATE("'",$DE$1,"'!G")&amp;($DF$9+1))</f>
        <v>2.0500000000000001E-2</v>
      </c>
      <c r="DH15">
        <f ca="1">INDIRECT(CONCATENATE("'",$DE$1,"'!E")&amp;($DF$9+1))</f>
        <v>2.1999999999999999E-2</v>
      </c>
      <c r="DI15">
        <f ca="1">INDIRECT(CONCATENATE("'",$DE$1,"'!I")&amp;($DF$9+1))</f>
        <v>1.14E-2</v>
      </c>
      <c r="DM15" s="6" t="str">
        <f ca="1">INDIRECT(CONCATENATE("'",$DM$1,"'!A")&amp;($DN$12))</f>
        <v>Manufacturing</v>
      </c>
      <c r="DN15" s="9">
        <f ca="1">INDIRECT(CONCATENATE("'",$DM$1,"'!B")&amp;($DN$12))</f>
        <v>0.64780000000000004</v>
      </c>
      <c r="DO15" s="9">
        <f ca="1">INDIRECT(CONCATENATE("'",$DM$1,"'!F")&amp;($DN$12))</f>
        <v>0.12770000000000001</v>
      </c>
      <c r="DP15" s="9">
        <f ca="1">INDIRECT(CONCATENATE("'",$DM$1,"'!D")&amp;($DN$12))</f>
        <v>0.1731</v>
      </c>
      <c r="DQ15" s="9">
        <f ca="1">INDIRECT(CONCATENATE("'",$DM$1,"'!H")&amp;($DN$12))</f>
        <v>5.1400000000000001E-2</v>
      </c>
      <c r="DX15" s="6">
        <f>'graft2 exp'!$A217</f>
        <v>33.33</v>
      </c>
      <c r="DY15" s="14">
        <f>'graft2 exp'!$B217</f>
        <v>0.57299999999999995</v>
      </c>
      <c r="DZ15" s="14">
        <f>'graft2 exp'!$D217</f>
        <v>0.28670000000000001</v>
      </c>
      <c r="EA15" s="14">
        <f>'graft2 exp'!$F217</f>
        <v>9.9900000000000003E-2</v>
      </c>
      <c r="EB15" s="14">
        <f>'graft2 exp'!$H217</f>
        <v>4.0500000000000001E-2</v>
      </c>
      <c r="EF15" s="6"/>
      <c r="EG15">
        <f ca="1">INDIRECT(CONCATENATE("'",$EF$1,"'!C")&amp;($EG$9+1))</f>
        <v>7.3300000000000004E-2</v>
      </c>
      <c r="EH15">
        <f ca="1">INDIRECT(CONCATENATE("'",$EF$1,"'!G")&amp;($EG$9+1))</f>
        <v>0.05</v>
      </c>
      <c r="EI15">
        <f ca="1">INDIRECT(CONCATENATE("'",$EF$1,"'!E")&amp;($EG$9+1))</f>
        <v>6.6199999999999995E-2</v>
      </c>
      <c r="EJ15">
        <f ca="1">INDIRECT(CONCATENATE("'",$EF$1,"'!I")&amp;($EG$9+1))</f>
        <v>1.7600000000000001E-2</v>
      </c>
      <c r="EO15" s="7">
        <f>mgmt!$A226</f>
        <v>0.13320000000000001</v>
      </c>
      <c r="EP15" s="14">
        <f>mgmt!B226</f>
        <v>0.68230000000000002</v>
      </c>
      <c r="EQ15" s="14">
        <f>1.96*mgmt!C226</f>
        <v>8.3692000000000003E-2</v>
      </c>
      <c r="ER15" s="14">
        <f>mgmt!F226</f>
        <v>0.1108</v>
      </c>
      <c r="ES15" s="14">
        <f>1.96*mgmt!G226</f>
        <v>5.6447999999999998E-2</v>
      </c>
      <c r="ET15" s="14">
        <f>mgmt!D226</f>
        <v>0.17960000000000001</v>
      </c>
      <c r="EU15" s="14">
        <f>1.96*mgmt!E226</f>
        <v>6.9188E-2</v>
      </c>
      <c r="EV15" s="14">
        <f>mgmt!H226</f>
        <v>2.7300000000000001E-2</v>
      </c>
      <c r="EW15" s="14">
        <f>1.96*mgmt!I226</f>
        <v>2.2735999999999999E-2</v>
      </c>
      <c r="FF15" s="6"/>
      <c r="FG15">
        <f ca="1">INDIRECT(CONCATENATE("'",$FF$1,"'!C")&amp;($FG$9+1))</f>
        <v>2.2100000000000002E-2</v>
      </c>
      <c r="FH15">
        <f ca="1">INDIRECT(CONCATENATE("'",$FF$1,"'!G")&amp;($FG$9+1))</f>
        <v>1.8800000000000001E-2</v>
      </c>
      <c r="FI15">
        <f ca="1">INDIRECT(CONCATENATE("'",$FF$1,"'!E")&amp;($FG$9+1))</f>
        <v>1.8200000000000001E-2</v>
      </c>
      <c r="FJ15">
        <f ca="1">INDIRECT(CONCATENATE("'",$FF$1,"'!I")&amp;($FG$9+1))</f>
        <v>9.4999999999999998E-3</v>
      </c>
      <c r="FL15" s="6"/>
      <c r="FZ15" s="6"/>
      <c r="GA15">
        <f ca="1">INDIRECT(CONCATENATE("'",$FZ$1,"'!C")&amp;($GA$9+1))</f>
        <v>2.9100000000000001E-2</v>
      </c>
      <c r="GB15">
        <f ca="1">INDIRECT(CONCATENATE("'",$FZ$1,"'!G")&amp;($GA$9+1))</f>
        <v>2.3099999999999999E-2</v>
      </c>
      <c r="GC15">
        <f ca="1">INDIRECT(CONCATENATE("'",$FZ$1,"'!E")&amp;($GA$9+1))</f>
        <v>2.3900000000000001E-2</v>
      </c>
      <c r="GD15">
        <f ca="1">INDIRECT(CONCATENATE("'",$FZ$1,"'!I")&amp;($GA$9+1))</f>
        <v>1.4999999999999999E-2</v>
      </c>
      <c r="GH15" s="6"/>
      <c r="GI15">
        <f ca="1">INDIRECT(CONCATENATE("'",$GH$1,"'!C")&amp;($GI$9+1))</f>
        <v>5.3600000000000002E-2</v>
      </c>
      <c r="GJ15">
        <f ca="1">INDIRECT(CONCATENATE("'",$GH$1,"'!G")&amp;($GI$9+1))</f>
        <v>2.6800000000000001E-2</v>
      </c>
      <c r="GK15">
        <f ca="1">INDIRECT(CONCATENATE("'",$GH$1,"'!E")&amp;($GI$9+1))</f>
        <v>5.0999999999999997E-2</v>
      </c>
      <c r="GL15">
        <f ca="1">INDIRECT(CONCATENATE("'",$GH$1,"'!I")&amp;($GI$9+1))</f>
        <v>1.5599999999999999E-2</v>
      </c>
    </row>
    <row r="16" spans="1:194" x14ac:dyDescent="0.25">
      <c r="A16" s="6"/>
      <c r="B16" s="9">
        <f ca="1">INDIRECT(CONCATENATE("'",$A$1,"'!C")&amp;($B$9+1))</f>
        <v>2.7400000000000001E-2</v>
      </c>
      <c r="C16" s="9">
        <f ca="1">INDIRECT(CONCATENATE("'",$A$1,"'!F")&amp;($B$9+1))</f>
        <v>0.1734</v>
      </c>
      <c r="D16" s="9">
        <f ca="1">INDIRECT(CONCATENATE("'",$A$1,"'!E")&amp;($B$9+1))</f>
        <v>2.1399999999999999E-2</v>
      </c>
      <c r="E16" s="9">
        <f ca="1">INDIRECT(CONCATENATE("'",$A$1,"'!I")&amp;($B$9+1))</f>
        <v>1.11E-2</v>
      </c>
      <c r="K16" s="6"/>
      <c r="L16" s="9">
        <f ca="1">INDIRECT(CONCATENATE("'",$K$1,"'!C")&amp;($L$9+1))</f>
        <v>2.5600000000000001E-2</v>
      </c>
      <c r="M16" s="9">
        <f ca="1">INDIRECT(CONCATENATE("'",$K$1,"'!G")&amp;($L$9+1))</f>
        <v>2.23E-2</v>
      </c>
      <c r="N16" s="9">
        <f ca="1">INDIRECT(CONCATENATE("'",$K$1,"'!E")&amp;($L$9+1))</f>
        <v>2.01E-2</v>
      </c>
      <c r="O16" s="9">
        <f ca="1">INDIRECT(CONCATENATE("'",$K$1,"'!I")&amp;($L$9+1))</f>
        <v>1.01E-2</v>
      </c>
      <c r="S16" s="6">
        <f ca="1">INDIRECT(CONCATENATE("'",$S$1,"'!A")&amp;($V$1+T16))</f>
        <v>606162</v>
      </c>
      <c r="T16" s="6">
        <v>6</v>
      </c>
      <c r="U16">
        <f ca="1">INDIRECT(CONCATENATE("'",$S$1,"'!B")&amp;($V$1+T16))</f>
        <v>-4.9399999999999999E-2</v>
      </c>
      <c r="V16">
        <f ca="1">INDIRECT(CONCATENATE("'",$S$1,"'!G")&amp;($V$1+T16))</f>
        <v>-0.45939999999999998</v>
      </c>
      <c r="W16">
        <f ca="1">INDIRECT(CONCATENATE("'",$S$1,"'!H")&amp;($V$1+T16))</f>
        <v>-0.38490000000000002</v>
      </c>
      <c r="X16">
        <f ca="1">INDIRECT(CONCATENATE("'",$S$1,"'!K")&amp;($V$1+T16))</f>
        <v>0.61199999999999999</v>
      </c>
      <c r="AQ16" s="6"/>
      <c r="AR16" s="9">
        <f ca="1">INDIRECT(CONCATENATE("'",$AQ$1,"'!C")&amp;($AR$9+1))</f>
        <v>7.6799999999999993E-2</v>
      </c>
      <c r="AS16" s="9">
        <f ca="1">INDIRECT(CONCATENATE("'",$AQ$1,"'!G")&amp;($AR$9+1))</f>
        <v>5.0299999999999997E-2</v>
      </c>
      <c r="AT16" s="9">
        <f ca="1">INDIRECT(CONCATENATE("'",$AQ$1,"'!E")&amp;($AR$9+1))</f>
        <v>7.5899999999999995E-2</v>
      </c>
      <c r="AU16" s="9">
        <f ca="1">INDIRECT(CONCATENATE("'",$AQ$1,"'!I")&amp;($AR$9+1))</f>
        <v>5.8999999999999997E-2</v>
      </c>
      <c r="AX16" s="6"/>
      <c r="AY16" s="9">
        <f ca="1">INDIRECT(CONCATENATE("'",$AX$1,"'!C")&amp;($AY$9+1))</f>
        <v>8.6099999999999996E-2</v>
      </c>
      <c r="AZ16" s="9">
        <f ca="1">INDIRECT(CONCATENATE("'",$AX$1,"'!G")&amp;($AY$9+1))</f>
        <v>4.5400000000000003E-2</v>
      </c>
      <c r="BA16" s="9">
        <f ca="1">INDIRECT(CONCATENATE("'",$AX$1,"'!E")&amp;($AY$9+1))</f>
        <v>8.3199999999999996E-2</v>
      </c>
      <c r="BB16" s="9">
        <f ca="1">INDIRECT(CONCATENATE("'",$AX$1,"'!I")&amp;($AY$9+1))</f>
        <v>6.3899999999999998E-2</v>
      </c>
      <c r="BG16" s="6">
        <f>b2a!$A253</f>
        <v>7</v>
      </c>
      <c r="BH16" s="14">
        <f>b2a!$B253</f>
        <v>0.42020000000000002</v>
      </c>
      <c r="BI16" s="14">
        <f>b2a!$D253</f>
        <v>0.36449999999999999</v>
      </c>
      <c r="BJ16" s="14">
        <f>b2a!$F253</f>
        <v>0.14230000000000001</v>
      </c>
      <c r="BK16" s="14">
        <f>b2a!$H253</f>
        <v>7.2900000000000006E-2</v>
      </c>
      <c r="BV16" s="6">
        <f>b4a!$A223</f>
        <v>5</v>
      </c>
      <c r="BW16" s="14">
        <f>b4a!$B223</f>
        <v>0.55940000000000001</v>
      </c>
      <c r="BX16" s="14">
        <f>b4a!$D223</f>
        <v>0.23050000000000001</v>
      </c>
      <c r="BY16" s="14">
        <f>b4a!$F223</f>
        <v>0.1628</v>
      </c>
      <c r="BZ16" s="14">
        <f>b4a!$H223</f>
        <v>4.7300000000000002E-2</v>
      </c>
      <c r="CB16" s="7"/>
      <c r="CC16" s="8">
        <f ca="1">CC14/CC15</f>
        <v>10.362292051756008</v>
      </c>
      <c r="CD16" s="8">
        <f t="shared" ref="CD16:CF16" ca="1" si="6">CD14/CD15</f>
        <v>2.5915841584158419</v>
      </c>
      <c r="CE16" s="8">
        <f t="shared" ca="1" si="6"/>
        <v>5.8372093023255811</v>
      </c>
      <c r="CF16" s="8">
        <f t="shared" ca="1" si="6"/>
        <v>1.8935483870967742</v>
      </c>
      <c r="CH16" s="8"/>
      <c r="CI16" s="8"/>
      <c r="CJ16" s="6">
        <f>'b7'!$A225</f>
        <v>6</v>
      </c>
      <c r="CK16" s="14">
        <f>'b7'!$B225</f>
        <v>0.47420000000000001</v>
      </c>
      <c r="CL16" s="14">
        <f>'b7'!$D225</f>
        <v>0.2505</v>
      </c>
      <c r="CM16" s="14">
        <f>'b7'!$F225</f>
        <v>0.22170000000000001</v>
      </c>
      <c r="CN16" s="14">
        <f>'b7'!$H225</f>
        <v>5.3600000000000002E-2</v>
      </c>
      <c r="CQ16" s="6" t="str">
        <f ca="1">INDIRECT(CONCATENATE("'",$CQ$1,"'!A")&amp;($CR$11+1))</f>
        <v>National â€“ main product sold mostly across the country whe</v>
      </c>
      <c r="CR16">
        <f ca="1">INDIRECT(CONCATENATE("'",$CQ$1,"'!B")&amp;($CR$11+1))</f>
        <v>0.60009999999999997</v>
      </c>
      <c r="CS16">
        <f ca="1">INDIRECT(CONCATENATE("'",$CQ$1,"'!F")&amp;($CR$11+1))</f>
        <v>0.14879999999999999</v>
      </c>
      <c r="CT16">
        <f ca="1">INDIRECT(CONCATENATE("'",$CQ$1,"'!D")&amp;($CR$11+1))</f>
        <v>0.19969999999999999</v>
      </c>
      <c r="CU16">
        <f ca="1">INDIRECT(CONCATENATE("'",$CQ$1,"'!H")&amp;($CR$11+1))</f>
        <v>5.1400000000000001E-2</v>
      </c>
      <c r="DE16" s="7"/>
      <c r="DF16" s="8">
        <f ca="1">DF14/DF15</f>
        <v>21.446640316205531</v>
      </c>
      <c r="DG16" s="8">
        <f t="shared" ref="DG16:DI16" ca="1" si="7">DG14/DG15</f>
        <v>6.4195121951219507</v>
      </c>
      <c r="DH16" s="8">
        <f t="shared" ca="1" si="7"/>
        <v>12.222727272727273</v>
      </c>
      <c r="DI16" s="8">
        <f t="shared" ca="1" si="7"/>
        <v>5</v>
      </c>
      <c r="DM16" s="6"/>
      <c r="DN16" s="9">
        <f ca="1">INDIRECT(CONCATENATE("'",$DM$1,"'!C")&amp;($DN$12))</f>
        <v>3.1300000000000001E-2</v>
      </c>
      <c r="DO16" s="9">
        <f ca="1">INDIRECT(CONCATENATE("'",$DM$1,"'!G")&amp;($DN$12))</f>
        <v>2.5499999999999998E-2</v>
      </c>
      <c r="DP16" s="9">
        <f ca="1">INDIRECT(CONCATENATE("'",$DM$1,"'!E")&amp;($DN$12))</f>
        <v>2.2200000000000001E-2</v>
      </c>
      <c r="DQ16" s="9">
        <f ca="1">INDIRECT(CONCATENATE("'",$DM$1,"'!I")&amp;($DN$12))</f>
        <v>1.35E-2</v>
      </c>
      <c r="DX16" s="6">
        <f>'graft2 exp'!$A218</f>
        <v>40</v>
      </c>
      <c r="DY16" s="14">
        <f>'graft2 exp'!$B218</f>
        <v>0.57440000000000002</v>
      </c>
      <c r="DZ16" s="14">
        <f>'graft2 exp'!$D218</f>
        <v>0.29089999999999999</v>
      </c>
      <c r="EA16" s="14">
        <f>'graft2 exp'!$F218</f>
        <v>9.3799999999999994E-2</v>
      </c>
      <c r="EB16" s="14">
        <f>'graft2 exp'!$H218</f>
        <v>4.1000000000000002E-2</v>
      </c>
      <c r="EF16" s="7"/>
      <c r="EG16" s="8">
        <f ca="1">EG14/EG15</f>
        <v>7.431105047748976</v>
      </c>
      <c r="EH16" s="8">
        <f t="shared" ref="EH16:EJ16" ca="1" si="8">EH14/EH15</f>
        <v>1.33</v>
      </c>
      <c r="EI16" s="8">
        <f t="shared" ca="1" si="8"/>
        <v>5.2567975830815712</v>
      </c>
      <c r="EJ16" s="8">
        <f t="shared" ca="1" si="8"/>
        <v>2.3181818181818183</v>
      </c>
      <c r="EO16" s="7">
        <f>mgmt!$A227</f>
        <v>0.13339999999999999</v>
      </c>
      <c r="EP16" s="14">
        <f>mgmt!B227</f>
        <v>0.68220000000000003</v>
      </c>
      <c r="EQ16" s="14">
        <f>1.96*mgmt!C227</f>
        <v>8.3692000000000003E-2</v>
      </c>
      <c r="ER16" s="14">
        <f>mgmt!F227</f>
        <v>0.1108</v>
      </c>
      <c r="ES16" s="14">
        <f>1.96*mgmt!G227</f>
        <v>5.6447999999999998E-2</v>
      </c>
      <c r="ET16" s="14">
        <f>mgmt!D227</f>
        <v>0.17960000000000001</v>
      </c>
      <c r="EU16" s="14">
        <f>1.96*mgmt!E227</f>
        <v>6.9188E-2</v>
      </c>
      <c r="EV16" s="14">
        <f>mgmt!H227</f>
        <v>2.7300000000000001E-2</v>
      </c>
      <c r="EW16" s="14">
        <f>1.96*mgmt!I227</f>
        <v>2.2735999999999999E-2</v>
      </c>
      <c r="FF16" s="7"/>
      <c r="FG16" s="8">
        <f ca="1">FG14/FG15</f>
        <v>25.592760180995473</v>
      </c>
      <c r="FH16" s="8">
        <f ca="1">FH14/FH15</f>
        <v>7.5319148936170208</v>
      </c>
      <c r="FI16" s="8">
        <f ca="1">FI14/FI15</f>
        <v>13.434065934065933</v>
      </c>
      <c r="FJ16" s="8">
        <f ca="1">FJ14/FJ15</f>
        <v>5.0842105263157897</v>
      </c>
      <c r="FL16" s="6"/>
      <c r="FZ16" s="7"/>
      <c r="GA16" s="8">
        <f ca="1">GA14/GA15</f>
        <v>19.673539518900345</v>
      </c>
      <c r="GB16" s="8">
        <f ca="1">GB14/GB15</f>
        <v>5.8787878787878789</v>
      </c>
      <c r="GC16" s="8">
        <f ca="1">GC14/GC15</f>
        <v>9.6527196652719649</v>
      </c>
      <c r="GD16" s="8">
        <f ca="1">GD14/GD15</f>
        <v>4.0666666666666664</v>
      </c>
      <c r="GE16" s="8"/>
      <c r="GF16" s="8"/>
      <c r="GG16" s="8"/>
      <c r="GH16" s="7"/>
      <c r="GI16" s="8">
        <f ca="1">GI14/GI15</f>
        <v>11.423507462686565</v>
      </c>
      <c r="GJ16" s="8">
        <f ca="1">GJ14/GJ15</f>
        <v>1.9850746268656714</v>
      </c>
      <c r="GK16" s="8">
        <f ca="1">GK14/GK15</f>
        <v>5.7431372549019608</v>
      </c>
      <c r="GL16" s="8">
        <f ca="1">GL14/GL15</f>
        <v>2.6666666666666665</v>
      </c>
    </row>
    <row r="17" spans="1:172" x14ac:dyDescent="0.25">
      <c r="A17" s="7"/>
      <c r="B17" s="8">
        <f ca="1">B15/B16</f>
        <v>20.565693430656935</v>
      </c>
      <c r="C17" s="8">
        <f ca="1">C15/C16</f>
        <v>1</v>
      </c>
      <c r="D17" s="8">
        <f ca="1">D15/D16</f>
        <v>10.079439252336449</v>
      </c>
      <c r="E17" s="8">
        <f ca="1">E15/E16</f>
        <v>4.2702702702702702</v>
      </c>
      <c r="K17" s="7"/>
      <c r="L17" s="8">
        <f ca="1">L15/L16</f>
        <v>22.496093749999996</v>
      </c>
      <c r="M17" s="8">
        <f t="shared" ref="M17:O17" ca="1" si="9">M15/M16</f>
        <v>7.4394618834080717</v>
      </c>
      <c r="N17" s="8">
        <f t="shared" ca="1" si="9"/>
        <v>10.601990049751244</v>
      </c>
      <c r="O17" s="8">
        <f t="shared" ca="1" si="9"/>
        <v>4.4653465346534658</v>
      </c>
      <c r="S17" s="6"/>
      <c r="T17" s="6"/>
      <c r="U17">
        <f ca="1">INDIRECT(CONCATENATE("'",$S$1,"'!F")&amp;($V$1+T16))</f>
        <v>0.38669999999999999</v>
      </c>
      <c r="V17">
        <f ca="1">INDIRECT(CONCATENATE("'",$S$1,"'!E")&amp;($V$1+T16))</f>
        <v>-0.17760000000000001</v>
      </c>
      <c r="W17">
        <f ca="1">INDIRECT(CONCATENATE("'",$S$1,"'!J")&amp;($V$1+T16))</f>
        <v>-0.98319999999999996</v>
      </c>
      <c r="X17">
        <f ca="1">INDIRECT(CONCATENATE("'",$S$1,"'!M")&amp;($V$1+T16))</f>
        <v>1.0618000000000001</v>
      </c>
      <c r="AQ17" s="7"/>
      <c r="AR17" s="8">
        <f ca="1">AR15/AR16</f>
        <v>5.276041666666667</v>
      </c>
      <c r="AS17" s="8">
        <f t="shared" ref="AS17:AU17" ca="1" si="10">AS15/AS16</f>
        <v>1.7614314115308152</v>
      </c>
      <c r="AT17" s="8">
        <f t="shared" ca="1" si="10"/>
        <v>5.2806324110671943</v>
      </c>
      <c r="AU17" s="8">
        <f t="shared" ca="1" si="10"/>
        <v>1.7847457627118646</v>
      </c>
      <c r="AX17" s="7"/>
      <c r="AY17" s="8">
        <f ca="1">AY15/AY16</f>
        <v>5.7409988385598147</v>
      </c>
      <c r="AZ17" s="8">
        <f ca="1">AZ15/AZ16</f>
        <v>1.2334801762114538</v>
      </c>
      <c r="BA17" s="8">
        <f ca="1">BA15/BA16</f>
        <v>4.1165865384615392</v>
      </c>
      <c r="BB17" s="8">
        <f ca="1">BB15/BB16</f>
        <v>1.6791862284820032</v>
      </c>
      <c r="BG17" s="6">
        <f>b2a!$A254</f>
        <v>8</v>
      </c>
      <c r="BH17" s="14">
        <f>b2a!$B254</f>
        <v>0.4219</v>
      </c>
      <c r="BI17" s="14">
        <f>b2a!$D254</f>
        <v>0.36299999999999999</v>
      </c>
      <c r="BJ17" s="14">
        <f>b2a!$F254</f>
        <v>0.14249999999999999</v>
      </c>
      <c r="BK17" s="14">
        <f>b2a!$H254</f>
        <v>7.2599999999999998E-2</v>
      </c>
      <c r="BV17" s="6">
        <f>b4a!$A224</f>
        <v>6</v>
      </c>
      <c r="BW17" s="14">
        <f>b4a!$B224</f>
        <v>0.55989999999999995</v>
      </c>
      <c r="BX17" s="14">
        <f>b4a!$D224</f>
        <v>0.2311</v>
      </c>
      <c r="BY17" s="14">
        <f>b4a!$F224</f>
        <v>0.16159999999999999</v>
      </c>
      <c r="BZ17" s="14">
        <f>b4a!$H224</f>
        <v>4.7399999999999998E-2</v>
      </c>
      <c r="CB17" s="6"/>
      <c r="CJ17" s="6">
        <f>'b7'!$A226</f>
        <v>7</v>
      </c>
      <c r="CK17" s="14">
        <f>'b7'!$B226</f>
        <v>0.47949999999999998</v>
      </c>
      <c r="CL17" s="14">
        <f>'b7'!$D226</f>
        <v>0.25059999999999999</v>
      </c>
      <c r="CM17" s="14">
        <f>'b7'!$F226</f>
        <v>0.21640000000000001</v>
      </c>
      <c r="CN17" s="14">
        <f>'b7'!$H226</f>
        <v>5.3499999999999999E-2</v>
      </c>
      <c r="CQ17" s="6"/>
      <c r="CR17">
        <f ca="1">INDIRECT(CONCATENATE("'",$CQ$1,"'!C")&amp;($CR$11+1))</f>
        <v>4.3099999999999999E-2</v>
      </c>
      <c r="CS17">
        <f ca="1">INDIRECT(CONCATENATE("'",$CQ$1,"'!G")&amp;($CR$11+1))</f>
        <v>3.56E-2</v>
      </c>
      <c r="CT17">
        <f ca="1">INDIRECT(CONCATENATE("'",$CQ$1,"'!E")&amp;($CR$11+1))</f>
        <v>2.9700000000000001E-2</v>
      </c>
      <c r="CU17">
        <f ca="1">INDIRECT(CONCATENATE("'",$CQ$1,"'!I")&amp;($CR$11+1))</f>
        <v>1.21E-2</v>
      </c>
      <c r="DE17" s="6"/>
      <c r="DM17" s="7"/>
      <c r="DN17" s="8">
        <f ca="1">DN15/DN16</f>
        <v>20.696485623003195</v>
      </c>
      <c r="DO17" s="8">
        <f t="shared" ref="DO17:DQ17" ca="1" si="11">DO15/DO16</f>
        <v>5.0078431372549028</v>
      </c>
      <c r="DP17" s="8">
        <f t="shared" ca="1" si="11"/>
        <v>7.7972972972972974</v>
      </c>
      <c r="DQ17" s="8">
        <f t="shared" ca="1" si="11"/>
        <v>3.8074074074074074</v>
      </c>
      <c r="DX17" s="6">
        <f>'graft2 exp'!$A219</f>
        <v>42.86</v>
      </c>
      <c r="DY17" s="14">
        <f>'graft2 exp'!$B219</f>
        <v>0.57489999999999997</v>
      </c>
      <c r="DZ17" s="14">
        <f>'graft2 exp'!$D219</f>
        <v>0.29270000000000002</v>
      </c>
      <c r="EA17" s="14">
        <f>'graft2 exp'!$F219</f>
        <v>9.1300000000000006E-2</v>
      </c>
      <c r="EB17" s="14">
        <f>'graft2 exp'!$H219</f>
        <v>4.1200000000000001E-2</v>
      </c>
      <c r="EF17" s="6"/>
      <c r="EO17" s="7">
        <f>mgmt!$A228</f>
        <v>0.14660000000000001</v>
      </c>
      <c r="EP17" s="14">
        <f>mgmt!B228</f>
        <v>0.67859999999999998</v>
      </c>
      <c r="EQ17" s="14">
        <f>1.96*mgmt!C228</f>
        <v>8.1731999999999999E-2</v>
      </c>
      <c r="ER17" s="14">
        <f>mgmt!F228</f>
        <v>0.112</v>
      </c>
      <c r="ES17" s="14">
        <f>1.96*mgmt!G228</f>
        <v>5.5467999999999996E-2</v>
      </c>
      <c r="ET17" s="14">
        <f>mgmt!D228</f>
        <v>0.18160000000000001</v>
      </c>
      <c r="EU17" s="14">
        <f>1.96*mgmt!E228</f>
        <v>6.7816000000000001E-2</v>
      </c>
      <c r="EV17" s="14">
        <f>mgmt!H228</f>
        <v>2.7799999999999998E-2</v>
      </c>
      <c r="EW17" s="14">
        <f>1.96*mgmt!I228</f>
        <v>2.2539999999999998E-2</v>
      </c>
      <c r="FL17" t="s">
        <v>120</v>
      </c>
      <c r="FM17">
        <v>204</v>
      </c>
    </row>
    <row r="18" spans="1:172" x14ac:dyDescent="0.25">
      <c r="A18" s="6"/>
      <c r="K18" s="6"/>
      <c r="S18" s="6">
        <f ca="1">INDIRECT(CONCATENATE("'",$S$1,"'!A")&amp;($V$1+T18))</f>
        <v>20362122</v>
      </c>
      <c r="T18" s="6">
        <v>7</v>
      </c>
      <c r="U18">
        <f ca="1">INDIRECT(CONCATENATE("'",$S$1,"'!B")&amp;($V$1+T18))</f>
        <v>0.51149999999999995</v>
      </c>
      <c r="V18">
        <f ca="1">INDIRECT(CONCATENATE("'",$S$1,"'!G")&amp;($V$1+T18))</f>
        <v>5.8999999999999999E-3</v>
      </c>
      <c r="W18">
        <f ca="1">INDIRECT(CONCATENATE("'",$S$1,"'!H")&amp;($V$1+T18))</f>
        <v>-0.10050000000000001</v>
      </c>
      <c r="X18">
        <f ca="1">INDIRECT(CONCATENATE("'",$S$1,"'!K")&amp;($V$1+T18))</f>
        <v>-0.41339999999999999</v>
      </c>
      <c r="AQ18" s="6"/>
      <c r="BG18" s="6">
        <f>b2a!$A255</f>
        <v>10</v>
      </c>
      <c r="BH18" s="14">
        <f>b2a!$B255</f>
        <v>0.42530000000000001</v>
      </c>
      <c r="BI18" s="14">
        <f>b2a!$D255</f>
        <v>0.36</v>
      </c>
      <c r="BJ18" s="14">
        <f>b2a!$F255</f>
        <v>0.14269999999999999</v>
      </c>
      <c r="BK18" s="14">
        <f>b2a!$H255</f>
        <v>7.2099999999999997E-2</v>
      </c>
      <c r="BV18" s="6">
        <f>b4a!$A225</f>
        <v>7</v>
      </c>
      <c r="BW18" s="14">
        <f>b4a!$B225</f>
        <v>0.5605</v>
      </c>
      <c r="BX18" s="14">
        <f>b4a!$D225</f>
        <v>0.2316</v>
      </c>
      <c r="BY18" s="14">
        <f>b4a!$F225</f>
        <v>0.1605</v>
      </c>
      <c r="BZ18" s="14">
        <f>b4a!$H225</f>
        <v>4.7399999999999998E-2</v>
      </c>
      <c r="CB18" s="6"/>
      <c r="CJ18" s="6">
        <f>'b7'!$A227</f>
        <v>8</v>
      </c>
      <c r="CK18" s="14">
        <f>'b7'!$B227</f>
        <v>0.48470000000000002</v>
      </c>
      <c r="CL18" s="14">
        <f>'b7'!$D227</f>
        <v>0.25059999999999999</v>
      </c>
      <c r="CM18" s="14">
        <f>'b7'!$F227</f>
        <v>0.2112</v>
      </c>
      <c r="CN18" s="14">
        <f>'b7'!$H227</f>
        <v>5.3400000000000003E-2</v>
      </c>
      <c r="CQ18" s="7"/>
      <c r="CR18" s="8">
        <f ca="1">CR16/CR17</f>
        <v>13.923433874709977</v>
      </c>
      <c r="CS18" s="8">
        <f t="shared" ref="CS18:CU18" ca="1" si="12">CS16/CS17</f>
        <v>4.179775280898876</v>
      </c>
      <c r="CT18" s="8">
        <f t="shared" ca="1" si="12"/>
        <v>6.7239057239057232</v>
      </c>
      <c r="CU18" s="8">
        <f t="shared" ca="1" si="12"/>
        <v>4.2479338842975212</v>
      </c>
      <c r="DE18" s="6"/>
      <c r="DM18" s="6" t="str">
        <f ca="1">INDIRECT(CONCATENATE("'",$DM$1,"'!A")&amp;($DN$12+1))</f>
        <v>Retail</v>
      </c>
      <c r="DN18" s="9">
        <f ca="1">INDIRECT(CONCATENATE("'",$DM$1,"'!B")&amp;($DN$12+1))</f>
        <v>0.66600000000000004</v>
      </c>
      <c r="DO18" s="9">
        <f ca="1">INDIRECT(CONCATENATE("'",$DM$1,"'!F")&amp;($DN$12+1))</f>
        <v>0.1229</v>
      </c>
      <c r="DP18" s="9">
        <f ca="1">INDIRECT(CONCATENATE("'",$DM$1,"'!D")&amp;($DN$12+1))</f>
        <v>0.18740000000000001</v>
      </c>
      <c r="DQ18" s="9">
        <f ca="1">INDIRECT(CONCATENATE("'",$DM$1,"'!H")&amp;($DN$12+1))</f>
        <v>2.3699999999999999E-2</v>
      </c>
      <c r="DX18" s="6">
        <f>'graft2 exp'!$A220</f>
        <v>50</v>
      </c>
      <c r="DY18" s="14">
        <f>'graft2 exp'!$B220</f>
        <v>0.57599999999999996</v>
      </c>
      <c r="DZ18" s="14">
        <f>'graft2 exp'!$D220</f>
        <v>0.29709999999999998</v>
      </c>
      <c r="EA18" s="14">
        <f>'graft2 exp'!$F220</f>
        <v>8.5199999999999998E-2</v>
      </c>
      <c r="EB18" s="14">
        <f>'graft2 exp'!$H220</f>
        <v>4.1599999999999998E-2</v>
      </c>
      <c r="EF18" s="6"/>
      <c r="EO18" s="7">
        <f>mgmt!$A229</f>
        <v>0.16</v>
      </c>
      <c r="EP18" s="14">
        <f>mgmt!B229</f>
        <v>0.67490000000000006</v>
      </c>
      <c r="EQ18" s="14">
        <f>1.96*mgmt!C229</f>
        <v>7.9967999999999997E-2</v>
      </c>
      <c r="ER18" s="14">
        <f>mgmt!F229</f>
        <v>0.11310000000000001</v>
      </c>
      <c r="ES18" s="14">
        <f>1.96*mgmt!G229</f>
        <v>5.4487999999999995E-2</v>
      </c>
      <c r="ET18" s="14">
        <f>mgmt!D229</f>
        <v>0.18360000000000001</v>
      </c>
      <c r="EU18" s="14">
        <f>1.96*mgmt!E229</f>
        <v>6.6247999999999987E-2</v>
      </c>
      <c r="EV18" s="14">
        <f>mgmt!H229</f>
        <v>2.8400000000000002E-2</v>
      </c>
      <c r="EW18" s="14">
        <f>1.96*mgmt!I229</f>
        <v>2.2539999999999998E-2</v>
      </c>
      <c r="FL18" s="6" t="s">
        <v>119</v>
      </c>
      <c r="FM18" s="6" t="str">
        <f ca="1">CONCATENATE("Cluster ",INDIRECT(CONCATENATE("'",$FL$1,"'!B")&amp;($FM$17-1)))</f>
        <v>Cluster 1</v>
      </c>
      <c r="FN18" s="6" t="str">
        <f ca="1">CONCATENATE("Cluster ",INDIRECT(CONCATENATE("'",$FL$1,"'!F")&amp;($FM$17-1)))</f>
        <v>Cluster 3</v>
      </c>
      <c r="FO18" s="6" t="str">
        <f ca="1">CONCATENATE("Cluster ",INDIRECT(CONCATENATE("'",$FL$1,"'!D")&amp;($FM$17-1)))</f>
        <v>Cluster 2</v>
      </c>
      <c r="FP18" s="6" t="str">
        <f ca="1">CONCATENATE("Cluster ",INDIRECT(CONCATENATE("'",$FL$1,"'!H")&amp;($FM$17-1)))</f>
        <v>Cluster 4</v>
      </c>
    </row>
    <row r="19" spans="1:172" x14ac:dyDescent="0.25">
      <c r="A19" s="7"/>
      <c r="B19" s="8"/>
      <c r="C19" s="8"/>
      <c r="D19" s="8"/>
      <c r="E19" s="8"/>
      <c r="K19" s="7"/>
      <c r="L19" s="8"/>
      <c r="M19" s="8"/>
      <c r="N19" s="8"/>
      <c r="O19" s="8"/>
      <c r="S19" s="6"/>
      <c r="T19" s="6"/>
      <c r="U19">
        <f ca="1">INDIRECT(CONCATENATE("'",$S$1,"'!F")&amp;($V$1+T18))</f>
        <v>0.41289999999999999</v>
      </c>
      <c r="V19">
        <f ca="1">INDIRECT(CONCATENATE("'",$S$1,"'!E")&amp;($V$1+T18))</f>
        <v>2.3999999999999998E-3</v>
      </c>
      <c r="W19">
        <f ca="1">INDIRECT(CONCATENATE("'",$S$1,"'!J")&amp;($V$1+T18))</f>
        <v>-0.18140000000000001</v>
      </c>
      <c r="X19">
        <f ca="1">INDIRECT(CONCATENATE("'",$S$1,"'!M")&amp;($V$1+T18))</f>
        <v>-0.7117</v>
      </c>
      <c r="AQ19" s="7"/>
      <c r="AR19" s="8"/>
      <c r="AS19" s="8"/>
      <c r="AT19" s="8"/>
      <c r="AU19" s="8"/>
      <c r="BG19" s="6">
        <f>b2a!$A256</f>
        <v>11</v>
      </c>
      <c r="BH19" s="14">
        <f>b2a!$B256</f>
        <v>0.42699999999999999</v>
      </c>
      <c r="BI19" s="14">
        <f>b2a!$D256</f>
        <v>0.35849999999999999</v>
      </c>
      <c r="BJ19" s="14">
        <f>b2a!$F256</f>
        <v>0.14280000000000001</v>
      </c>
      <c r="BK19" s="14">
        <f>b2a!$H256</f>
        <v>7.1800000000000003E-2</v>
      </c>
      <c r="BV19" s="6">
        <f>b4a!$A226</f>
        <v>8</v>
      </c>
      <c r="BW19" s="14">
        <f>b4a!$B226</f>
        <v>0.56100000000000005</v>
      </c>
      <c r="BX19" s="14">
        <f>b4a!$D226</f>
        <v>0.23219999999999999</v>
      </c>
      <c r="BY19" s="14">
        <f>b4a!$F226</f>
        <v>0.1593</v>
      </c>
      <c r="BZ19" s="14">
        <f>b4a!$H226</f>
        <v>4.7500000000000001E-2</v>
      </c>
      <c r="CB19" s="7"/>
      <c r="CC19" s="8"/>
      <c r="CD19" s="8"/>
      <c r="CE19" s="8"/>
      <c r="CF19" s="8"/>
      <c r="CJ19" s="6">
        <f>'b7'!$A228</f>
        <v>9</v>
      </c>
      <c r="CK19" s="14">
        <f>'b7'!$B228</f>
        <v>0.49</v>
      </c>
      <c r="CL19" s="14">
        <f>'b7'!$D228</f>
        <v>0.25059999999999999</v>
      </c>
      <c r="CM19" s="14">
        <f>'b7'!$F228</f>
        <v>0.20610000000000001</v>
      </c>
      <c r="CN19" s="14">
        <f>'b7'!$H228</f>
        <v>5.33E-2</v>
      </c>
      <c r="CQ19" s="6" t="str">
        <f ca="1">INDIRECT(CONCATENATE("'",$CQ$1,"'!A")&amp;($CR$11+2))</f>
        <v>International</v>
      </c>
      <c r="CR19">
        <f ca="1">INDIRECT(CONCATENATE("'",$CQ$1,"'!B")&amp;($CR$11+2))</f>
        <v>0.68289999999999995</v>
      </c>
      <c r="CS19">
        <f ca="1">INDIRECT(CONCATENATE("'",$CQ$1,"'!F")&amp;($CR$11+2))</f>
        <v>5.5500000000000001E-2</v>
      </c>
      <c r="CT19">
        <f ca="1">INDIRECT(CONCATENATE("'",$CQ$1,"'!D")&amp;($CR$11+2))</f>
        <v>0.24129999999999999</v>
      </c>
      <c r="CU19">
        <f ca="1">INDIRECT(CONCATENATE("'",$CQ$1,"'!H")&amp;($CR$11+2))</f>
        <v>2.0299999999999999E-2</v>
      </c>
      <c r="DE19" s="7"/>
      <c r="DF19" s="8"/>
      <c r="DG19" s="8"/>
      <c r="DH19" s="8"/>
      <c r="DI19" s="8"/>
      <c r="DM19" s="6"/>
      <c r="DN19" s="9">
        <f ca="1">INDIRECT(CONCATENATE("'",$DM$1,"'!C")&amp;($DN$12+1))</f>
        <v>4.3299999999999998E-2</v>
      </c>
      <c r="DO19" s="9">
        <f ca="1">INDIRECT(CONCATENATE("'",$DM$1,"'!G")&amp;($DN$12+1))</f>
        <v>3.27E-2</v>
      </c>
      <c r="DP19" s="9">
        <f ca="1">INDIRECT(CONCATENATE("'",$DM$1,"'!E")&amp;($DN$12+1))</f>
        <v>3.4500000000000003E-2</v>
      </c>
      <c r="DQ19" s="9">
        <f ca="1">INDIRECT(CONCATENATE("'",$DM$1,"'!I")&amp;($DN$12+1))</f>
        <v>1.09E-2</v>
      </c>
      <c r="DX19" s="6">
        <f>'graft2 exp'!$A221</f>
        <v>57.14</v>
      </c>
      <c r="DY19" s="14">
        <f>'graft2 exp'!$B221</f>
        <v>0.57679999999999998</v>
      </c>
      <c r="DZ19" s="14">
        <f>'graft2 exp'!$D221</f>
        <v>0.30149999999999999</v>
      </c>
      <c r="EA19" s="14">
        <f>'graft2 exp'!$F221</f>
        <v>7.9600000000000004E-2</v>
      </c>
      <c r="EB19" s="14">
        <f>'graft2 exp'!$H221</f>
        <v>4.2099999999999999E-2</v>
      </c>
      <c r="EF19" s="7"/>
      <c r="EG19" s="8"/>
      <c r="EH19" s="8"/>
      <c r="EI19" s="8"/>
      <c r="EJ19" s="8"/>
      <c r="EO19" s="7">
        <f>mgmt!$A230</f>
        <v>0.17319999999999999</v>
      </c>
      <c r="EP19" s="14">
        <f>mgmt!B230</f>
        <v>0.67120000000000002</v>
      </c>
      <c r="EQ19" s="14">
        <f>1.96*mgmt!C230</f>
        <v>7.8008000000000008E-2</v>
      </c>
      <c r="ER19" s="14">
        <f>mgmt!F230</f>
        <v>0.1142</v>
      </c>
      <c r="ES19" s="14">
        <f>1.96*mgmt!G230</f>
        <v>5.3508E-2</v>
      </c>
      <c r="ET19" s="14">
        <f>mgmt!D230</f>
        <v>0.18559999999999999</v>
      </c>
      <c r="EU19" s="14">
        <f>1.96*mgmt!E230</f>
        <v>6.4875999999999989E-2</v>
      </c>
      <c r="EV19" s="14">
        <f>mgmt!H230</f>
        <v>2.9000000000000001E-2</v>
      </c>
      <c r="EW19" s="14">
        <f>1.96*mgmt!I230</f>
        <v>2.2343999999999999E-2</v>
      </c>
      <c r="FL19" s="6" t="str">
        <f ca="1">INDIRECT(CONCATENATE("'",$FL$1,"'!A")&amp;($FM$17))</f>
        <v>Shareholding company with shares trade in the stock market</v>
      </c>
      <c r="FM19">
        <f ca="1">INDIRECT(CONCATENATE("'",$FL$1,"'!B")&amp;($FM$17))</f>
        <v>0.41370000000000001</v>
      </c>
      <c r="FN19">
        <f ca="1">INDIRECT(CONCATENATE("'",$FL$1,"'!F")&amp;($FM$17))</f>
        <v>0.1913</v>
      </c>
      <c r="FO19">
        <f ca="1">INDIRECT(CONCATENATE("'",$FL$1,"'!D")&amp;($FM$17))</f>
        <v>0.36749999999999999</v>
      </c>
      <c r="FP19">
        <f ca="1">INDIRECT(CONCATENATE("'",$FL$1,"'!H")&amp;($FM$17))</f>
        <v>2.75E-2</v>
      </c>
    </row>
    <row r="20" spans="1:172" x14ac:dyDescent="0.25">
      <c r="A20" s="6"/>
      <c r="K20" s="6"/>
      <c r="S20" s="6">
        <f ca="1">INDIRECT(CONCATENATE("'",$S$1,"'!A")&amp;($V$1+T20))</f>
        <v>5052000000</v>
      </c>
      <c r="T20" s="6">
        <v>8</v>
      </c>
      <c r="U20">
        <f ca="1">INDIRECT(CONCATENATE("'",$S$1,"'!B")&amp;($V$1+T20))</f>
        <v>9.7500000000000003E-2</v>
      </c>
      <c r="V20">
        <f ca="1">INDIRECT(CONCATENATE("'",$S$1,"'!G")&amp;($V$1+T20))</f>
        <v>2.4321999999999999</v>
      </c>
      <c r="W20">
        <f ca="1">INDIRECT(CONCATENATE("'",$S$1,"'!H")&amp;($V$1+T20))</f>
        <v>4.4400000000000002E-2</v>
      </c>
      <c r="X20">
        <f ca="1">INDIRECT(CONCATENATE("'",$S$1,"'!K")&amp;($V$1+T20))</f>
        <v>-0.54320000000000002</v>
      </c>
      <c r="AQ20" s="6"/>
      <c r="BG20" s="6">
        <f>b2a!$A257</f>
        <v>12</v>
      </c>
      <c r="BH20" s="14">
        <f>b2a!$B257</f>
        <v>0.42870000000000003</v>
      </c>
      <c r="BI20" s="14">
        <f>b2a!$D257</f>
        <v>0.3569</v>
      </c>
      <c r="BJ20" s="14">
        <f>b2a!$F257</f>
        <v>0.1429</v>
      </c>
      <c r="BK20" s="14">
        <f>b2a!$H257</f>
        <v>7.1499999999999994E-2</v>
      </c>
      <c r="BV20" s="6">
        <f>b4a!$A227</f>
        <v>9</v>
      </c>
      <c r="BW20" s="14">
        <f>b4a!$B227</f>
        <v>0.5615</v>
      </c>
      <c r="BX20" s="14">
        <f>b4a!$D227</f>
        <v>0.23280000000000001</v>
      </c>
      <c r="BY20" s="14">
        <f>b4a!$F227</f>
        <v>0.15820000000000001</v>
      </c>
      <c r="BZ20" s="14">
        <f>b4a!$H227</f>
        <v>4.7500000000000001E-2</v>
      </c>
      <c r="CB20" s="6"/>
      <c r="CJ20" s="6">
        <f>'b7'!$A229</f>
        <v>10</v>
      </c>
      <c r="CK20" s="14">
        <f>'b7'!$B229</f>
        <v>0.49519999999999997</v>
      </c>
      <c r="CL20" s="14">
        <f>'b7'!$D229</f>
        <v>0.25059999999999999</v>
      </c>
      <c r="CM20" s="14">
        <f>'b7'!$F229</f>
        <v>0.2011</v>
      </c>
      <c r="CN20" s="14">
        <f>'b7'!$H229</f>
        <v>5.3100000000000001E-2</v>
      </c>
      <c r="CQ20" s="6"/>
      <c r="CR20">
        <f ca="1">INDIRECT(CONCATENATE("'",$CQ$1,"'!C")&amp;($CR$11+2))</f>
        <v>0.122</v>
      </c>
      <c r="CS20">
        <f ca="1">INDIRECT(CONCATENATE("'",$CQ$1,"'!G")&amp;($CR$11+2))</f>
        <v>6.4600000000000005E-2</v>
      </c>
      <c r="CT20">
        <f ca="1">INDIRECT(CONCATENATE("'",$CQ$1,"'!E")&amp;($CR$11+2))</f>
        <v>8.8300000000000003E-2</v>
      </c>
      <c r="CU20">
        <f ca="1">INDIRECT(CONCATENATE("'",$CQ$1,"'!I")&amp;($CR$11+2))</f>
        <v>1.2500000000000001E-2</v>
      </c>
      <c r="DE20" s="6"/>
      <c r="DM20" s="7"/>
      <c r="DN20" s="8">
        <f ca="1">DN18/DN19</f>
        <v>15.3810623556582</v>
      </c>
      <c r="DO20" s="8">
        <f t="shared" ref="DO20:DQ20" ca="1" si="13">DO18/DO19</f>
        <v>3.7584097859327215</v>
      </c>
      <c r="DP20" s="8">
        <f t="shared" ca="1" si="13"/>
        <v>5.4318840579710139</v>
      </c>
      <c r="DQ20" s="8">
        <f t="shared" ca="1" si="13"/>
        <v>2.1743119266055047</v>
      </c>
      <c r="DX20" s="6">
        <f>'graft2 exp'!$A222</f>
        <v>66.67</v>
      </c>
      <c r="DY20" s="14">
        <f>'graft2 exp'!$B222</f>
        <v>0.57750000000000001</v>
      </c>
      <c r="DZ20" s="14">
        <f>'graft2 exp'!$D222</f>
        <v>0.30719999999999997</v>
      </c>
      <c r="EA20" s="14">
        <f>'graft2 exp'!$F222</f>
        <v>7.2599999999999998E-2</v>
      </c>
      <c r="EB20" s="14">
        <f>'graft2 exp'!$H222</f>
        <v>4.2700000000000002E-2</v>
      </c>
      <c r="EF20" s="6"/>
      <c r="EO20" s="7">
        <f>mgmt!$A231</f>
        <v>0.1734</v>
      </c>
      <c r="EP20" s="14">
        <f>mgmt!B231</f>
        <v>0.67110000000000003</v>
      </c>
      <c r="EQ20" s="14">
        <f>1.96*mgmt!C231</f>
        <v>7.8008000000000008E-2</v>
      </c>
      <c r="ER20" s="14">
        <f>mgmt!F231</f>
        <v>0.1142</v>
      </c>
      <c r="ES20" s="14">
        <f>1.96*mgmt!G231</f>
        <v>5.3508E-2</v>
      </c>
      <c r="ET20" s="14">
        <f>mgmt!D231</f>
        <v>0.1857</v>
      </c>
      <c r="EU20" s="14">
        <f>1.96*mgmt!E231</f>
        <v>6.4875999999999989E-2</v>
      </c>
      <c r="EV20" s="14">
        <f>mgmt!H231</f>
        <v>2.9000000000000001E-2</v>
      </c>
      <c r="EW20" s="14">
        <f>1.96*mgmt!I231</f>
        <v>2.2343999999999999E-2</v>
      </c>
      <c r="FL20" s="6"/>
      <c r="FM20">
        <f ca="1">INDIRECT(CONCATENATE("'",$FL$1,"'!C")&amp;($FM$17))</f>
        <v>0.1028</v>
      </c>
      <c r="FN20">
        <f ca="1">INDIRECT(CONCATENATE("'",$FL$1,"'!G")&amp;($FM$17))</f>
        <v>0.1134</v>
      </c>
      <c r="FO20">
        <f ca="1">INDIRECT(CONCATENATE("'",$FL$1,"'!E")&amp;($FM$17))</f>
        <v>8.4000000000000005E-2</v>
      </c>
      <c r="FP20">
        <f ca="1">INDIRECT(CONCATENATE("'",$FL$1,"'!I")&amp;($FM$17))</f>
        <v>1.9E-2</v>
      </c>
    </row>
    <row r="21" spans="1:172" x14ac:dyDescent="0.25">
      <c r="A21" s="6"/>
      <c r="K21" s="6"/>
      <c r="S21" s="6"/>
      <c r="T21" s="6"/>
      <c r="U21">
        <f ca="1">INDIRECT(CONCATENATE("'",$S$1,"'!F")&amp;($V$1+T20))</f>
        <v>0.16500000000000001</v>
      </c>
      <c r="V21">
        <f ca="1">INDIRECT(CONCATENATE("'",$S$1,"'!E")&amp;($V$1+T20))</f>
        <v>0.40129999999999999</v>
      </c>
      <c r="W21">
        <f ca="1">INDIRECT(CONCATENATE("'",$S$1,"'!J")&amp;($V$1+T20))</f>
        <v>0.2006</v>
      </c>
      <c r="X21">
        <f ca="1">INDIRECT(CONCATENATE("'",$S$1,"'!M")&amp;($V$1+T20))</f>
        <v>-1.9060999999999999</v>
      </c>
      <c r="AQ21" s="6"/>
      <c r="BG21" s="6">
        <f>b2a!$A258</f>
        <v>14</v>
      </c>
      <c r="BH21" s="14">
        <f>b2a!$B258</f>
        <v>0.432</v>
      </c>
      <c r="BI21" s="14">
        <f>b2a!$D258</f>
        <v>0.35389999999999999</v>
      </c>
      <c r="BJ21" s="14">
        <f>b2a!$F258</f>
        <v>0.1431</v>
      </c>
      <c r="BK21" s="14">
        <f>b2a!$H258</f>
        <v>7.0900000000000005E-2</v>
      </c>
      <c r="BV21" s="6">
        <f>b4a!$A228</f>
        <v>10</v>
      </c>
      <c r="BW21" s="14">
        <f>b4a!$B228</f>
        <v>0.56200000000000006</v>
      </c>
      <c r="BX21" s="14">
        <f>b4a!$D228</f>
        <v>0.2334</v>
      </c>
      <c r="BY21" s="14">
        <f>b4a!$F228</f>
        <v>0.157</v>
      </c>
      <c r="BZ21" s="14">
        <f>b4a!$H228</f>
        <v>4.7600000000000003E-2</v>
      </c>
      <c r="CB21" s="6"/>
      <c r="CJ21" s="6">
        <f>'b7'!$A230</f>
        <v>11</v>
      </c>
      <c r="CK21" s="14">
        <f>'b7'!$B230</f>
        <v>0.50039999999999996</v>
      </c>
      <c r="CL21" s="14">
        <f>'b7'!$D230</f>
        <v>0.2505</v>
      </c>
      <c r="CM21" s="14">
        <f>'b7'!$F230</f>
        <v>0.1961</v>
      </c>
      <c r="CN21" s="14">
        <f>'b7'!$H230</f>
        <v>5.2999999999999999E-2</v>
      </c>
      <c r="CQ21" s="7"/>
      <c r="CR21" s="8">
        <f ca="1">CR19/CR20</f>
        <v>5.5975409836065575</v>
      </c>
      <c r="CS21" s="8">
        <f t="shared" ref="CS21:CU21" ca="1" si="14">CS19/CS20</f>
        <v>0.85913312693498445</v>
      </c>
      <c r="CT21" s="8">
        <f t="shared" ca="1" si="14"/>
        <v>2.7327293318233292</v>
      </c>
      <c r="CU21" s="8">
        <f t="shared" ca="1" si="14"/>
        <v>1.6239999999999999</v>
      </c>
      <c r="CV21" s="9"/>
      <c r="CW21" s="9"/>
      <c r="CX21" s="9"/>
      <c r="CY21" s="9"/>
      <c r="CZ21" s="9"/>
      <c r="DA21" s="9"/>
      <c r="DB21" s="9"/>
      <c r="DC21" s="9"/>
      <c r="DE21" s="6"/>
      <c r="DM21" s="6" t="str">
        <f ca="1">INDIRECT(CONCATENATE("'",$DM$1,"'!A")&amp;($DN$12+2))</f>
        <v>Other Services</v>
      </c>
      <c r="DN21" s="9">
        <f ca="1">INDIRECT(CONCATENATE("'",$DM$1,"'!B")&amp;($DN$12+2))</f>
        <v>0.45390000000000003</v>
      </c>
      <c r="DO21" s="9">
        <f ca="1">INDIRECT(CONCATENATE("'",$DM$1,"'!F")&amp;($DN$12+2))</f>
        <v>0.16719999999999999</v>
      </c>
      <c r="DP21" s="9">
        <f ca="1">INDIRECT(CONCATENATE("'",$DM$1,"'!D")&amp;($DN$12+2))</f>
        <v>0.3206</v>
      </c>
      <c r="DQ21" s="9">
        <f ca="1">INDIRECT(CONCATENATE("'",$DM$1,"'!H")&amp;($DN$12+2))</f>
        <v>5.8400000000000001E-2</v>
      </c>
      <c r="DX21" s="6">
        <f>'graft2 exp'!$A223</f>
        <v>71.430000000000007</v>
      </c>
      <c r="DY21" s="14">
        <f>'graft2 exp'!$B223</f>
        <v>0.57769999999999999</v>
      </c>
      <c r="DZ21" s="14">
        <f>'graft2 exp'!$D223</f>
        <v>0.31</v>
      </c>
      <c r="EA21" s="14">
        <f>'graft2 exp'!$F223</f>
        <v>6.93E-2</v>
      </c>
      <c r="EB21" s="14">
        <f>'graft2 exp'!$H223</f>
        <v>4.2999999999999997E-2</v>
      </c>
      <c r="EF21" s="6"/>
      <c r="EO21" s="7">
        <f>mgmt!$A232</f>
        <v>0.18</v>
      </c>
      <c r="EP21" s="14">
        <f>mgmt!B232</f>
        <v>0.66930000000000001</v>
      </c>
      <c r="EQ21" s="14">
        <f>1.96*mgmt!C232</f>
        <v>7.7027999999999999E-2</v>
      </c>
      <c r="ER21" s="14">
        <f>mgmt!F232</f>
        <v>0.1148</v>
      </c>
      <c r="ES21" s="14">
        <f>1.96*mgmt!G232</f>
        <v>5.2920000000000002E-2</v>
      </c>
      <c r="ET21" s="14">
        <f>mgmt!D232</f>
        <v>0.1867</v>
      </c>
      <c r="EU21" s="14">
        <f>1.96*mgmt!E232</f>
        <v>6.4091999999999996E-2</v>
      </c>
      <c r="EV21" s="14">
        <f>mgmt!H232</f>
        <v>2.93E-2</v>
      </c>
      <c r="EW21" s="14">
        <f>1.96*mgmt!I232</f>
        <v>2.2147999999999998E-2</v>
      </c>
      <c r="FL21" s="7"/>
      <c r="FM21" s="8">
        <f ca="1">FM19/FM20</f>
        <v>4.0243190661478598</v>
      </c>
      <c r="FN21" s="8">
        <f ca="1">FN19/FN20</f>
        <v>1.6869488536155202</v>
      </c>
      <c r="FO21" s="8">
        <f ca="1">FO19/FO20</f>
        <v>4.375</v>
      </c>
      <c r="FP21" s="8">
        <f ca="1">FP19/FP20</f>
        <v>1.4473684210526316</v>
      </c>
    </row>
    <row r="22" spans="1:172" x14ac:dyDescent="0.25">
      <c r="A22" s="7"/>
      <c r="B22" s="8"/>
      <c r="C22" s="8"/>
      <c r="D22" s="8"/>
      <c r="E22" s="8"/>
      <c r="K22" s="7"/>
      <c r="L22" s="8"/>
      <c r="M22" s="8"/>
      <c r="N22" s="8"/>
      <c r="O22" s="8"/>
      <c r="S22" s="6">
        <f ca="1">INDIRECT(CONCATENATE("'",$S$1,"'!A")&amp;($V$1+T22))</f>
        <v>293100000000</v>
      </c>
      <c r="T22" s="6">
        <v>9</v>
      </c>
      <c r="U22">
        <f ca="1">INDIRECT(CONCATENATE("'",$S$1,"'!B")&amp;($V$1+T22))</f>
        <v>-3.7999999999999999E-2</v>
      </c>
      <c r="V22">
        <f ca="1">INDIRECT(CONCATENATE("'",$S$1,"'!G")&amp;($V$1+T22))</f>
        <v>-0.95689999999999997</v>
      </c>
      <c r="W22">
        <f ca="1">INDIRECT(CONCATENATE("'",$S$1,"'!H")&amp;($V$1+T22))</f>
        <v>0.57169999999999999</v>
      </c>
      <c r="X22">
        <f ca="1">INDIRECT(CONCATENATE("'",$S$1,"'!K")&amp;($V$1+T22))</f>
        <v>-0.20949999999999999</v>
      </c>
      <c r="AQ22" s="7"/>
      <c r="AR22" s="8"/>
      <c r="AS22" s="8"/>
      <c r="AT22" s="8"/>
      <c r="AU22" s="8"/>
      <c r="BG22" s="6">
        <f>b2a!$A259</f>
        <v>15</v>
      </c>
      <c r="BH22" s="14">
        <f>b2a!$B259</f>
        <v>0.43369999999999997</v>
      </c>
      <c r="BI22" s="14">
        <f>b2a!$D259</f>
        <v>0.35239999999999999</v>
      </c>
      <c r="BJ22" s="14">
        <f>b2a!$F259</f>
        <v>0.14319999999999999</v>
      </c>
      <c r="BK22" s="14">
        <f>b2a!$H259</f>
        <v>7.0699999999999999E-2</v>
      </c>
      <c r="BV22" s="6">
        <f>b4a!$A229</f>
        <v>11</v>
      </c>
      <c r="BW22" s="14">
        <f>b4a!$B229</f>
        <v>0.5625</v>
      </c>
      <c r="BX22" s="14">
        <f>b4a!$D229</f>
        <v>0.2339</v>
      </c>
      <c r="BY22" s="14">
        <f>b4a!$F229</f>
        <v>0.15590000000000001</v>
      </c>
      <c r="BZ22" s="14">
        <f>b4a!$H229</f>
        <v>4.7600000000000003E-2</v>
      </c>
      <c r="CB22" s="7"/>
      <c r="CC22" s="8"/>
      <c r="CD22" s="8"/>
      <c r="CE22" s="8"/>
      <c r="CF22" s="8"/>
      <c r="CJ22" s="6">
        <f>'b7'!$A231</f>
        <v>12</v>
      </c>
      <c r="CK22" s="14">
        <f>'b7'!$B231</f>
        <v>0.50549999999999995</v>
      </c>
      <c r="CL22" s="14">
        <f>'b7'!$D231</f>
        <v>0.25040000000000001</v>
      </c>
      <c r="CM22" s="14">
        <f>'b7'!$F231</f>
        <v>0.1913</v>
      </c>
      <c r="CN22" s="14">
        <f>'b7'!$H231</f>
        <v>5.28E-2</v>
      </c>
      <c r="CQ22" s="6"/>
      <c r="DE22" s="7"/>
      <c r="DF22" s="8"/>
      <c r="DG22" s="8"/>
      <c r="DH22" s="8"/>
      <c r="DI22" s="8"/>
      <c r="DM22" s="6"/>
      <c r="DN22" s="9">
        <f ca="1">INDIRECT(CONCATENATE("'",$DM$1,"'!C")&amp;($DN$12+2))</f>
        <v>3.3500000000000002E-2</v>
      </c>
      <c r="DO22" s="9">
        <f ca="1">INDIRECT(CONCATENATE("'",$DM$1,"'!G")&amp;($DN$12+2))</f>
        <v>2.9899999999999999E-2</v>
      </c>
      <c r="DP22" s="9">
        <f ca="1">INDIRECT(CONCATENATE("'",$DM$1,"'!E")&amp;($DN$12+2))</f>
        <v>3.04E-2</v>
      </c>
      <c r="DQ22" s="9">
        <f ca="1">INDIRECT(CONCATENATE("'",$DM$1,"'!I")&amp;($DN$12+2))</f>
        <v>1.54E-2</v>
      </c>
      <c r="DX22" s="6">
        <f>'graft2 exp'!$A224</f>
        <v>75</v>
      </c>
      <c r="DY22" s="14">
        <f>'graft2 exp'!$B224</f>
        <v>0.57769999999999999</v>
      </c>
      <c r="DZ22" s="14">
        <f>'graft2 exp'!$D224</f>
        <v>0.31209999999999999</v>
      </c>
      <c r="EA22" s="14">
        <f>'graft2 exp'!$F224</f>
        <v>6.6900000000000001E-2</v>
      </c>
      <c r="EB22" s="14">
        <f>'graft2 exp'!$H224</f>
        <v>4.3299999999999998E-2</v>
      </c>
      <c r="EF22" s="7"/>
      <c r="EG22" s="8"/>
      <c r="EH22" s="8"/>
      <c r="EI22" s="8"/>
      <c r="EJ22" s="8"/>
      <c r="EO22" s="7">
        <f>mgmt!$A233</f>
        <v>0.18340000000000001</v>
      </c>
      <c r="EP22" s="14">
        <f>mgmt!B233</f>
        <v>0.66830000000000001</v>
      </c>
      <c r="EQ22" s="14">
        <f>1.96*mgmt!C233</f>
        <v>7.6439999999999994E-2</v>
      </c>
      <c r="ER22" s="14">
        <f>mgmt!F233</f>
        <v>0.11509999999999999</v>
      </c>
      <c r="ES22" s="14">
        <f>1.96*mgmt!G233</f>
        <v>5.2724E-2</v>
      </c>
      <c r="ET22" s="14">
        <f>mgmt!D233</f>
        <v>0.18720000000000001</v>
      </c>
      <c r="EU22" s="14">
        <f>1.96*mgmt!E233</f>
        <v>6.3700000000000007E-2</v>
      </c>
      <c r="EV22" s="14">
        <f>mgmt!H233</f>
        <v>2.9499999999999998E-2</v>
      </c>
      <c r="EW22" s="14">
        <f>1.96*mgmt!I233</f>
        <v>2.2147999999999998E-2</v>
      </c>
      <c r="FL22" s="6" t="str">
        <f ca="1">INDIRECT(CONCATENATE("'",$FL$1,"'!A")&amp;($FM$17+1))</f>
        <v>Shareholding company with non-traded shares or shares traded</v>
      </c>
      <c r="FM22">
        <f ca="1">INDIRECT(CONCATENATE("'",$FL$1,"'!B")&amp;($FM$17+1))</f>
        <v>0.56200000000000006</v>
      </c>
      <c r="FN22">
        <f ca="1">INDIRECT(CONCATENATE("'",$FL$1,"'!F")&amp;($FM$17+1))</f>
        <v>0.15210000000000001</v>
      </c>
      <c r="FO22">
        <f ca="1">INDIRECT(CONCATENATE("'",$FL$1,"'!D")&amp;($FM$17+1))</f>
        <v>0.24809999999999999</v>
      </c>
      <c r="FP22">
        <f ca="1">INDIRECT(CONCATENATE("'",$FL$1,"'!H")&amp;($FM$17+1))</f>
        <v>3.78E-2</v>
      </c>
    </row>
    <row r="23" spans="1:172" x14ac:dyDescent="0.25">
      <c r="A23" s="6"/>
      <c r="K23" s="6"/>
      <c r="S23" s="6"/>
      <c r="T23" s="6"/>
      <c r="U23">
        <f ca="1">INDIRECT(CONCATENATE("'",$S$1,"'!F")&amp;($V$1+T22))</f>
        <v>0.3387</v>
      </c>
      <c r="V23">
        <f ca="1">INDIRECT(CONCATENATE("'",$S$1,"'!E")&amp;($V$1+T22))</f>
        <v>-0.3241</v>
      </c>
      <c r="W23">
        <f ca="1">INDIRECT(CONCATENATE("'",$S$1,"'!J")&amp;($V$1+T22))</f>
        <v>1.5445</v>
      </c>
      <c r="X23">
        <f ca="1">INDIRECT(CONCATENATE("'",$S$1,"'!M")&amp;($V$1+T22))</f>
        <v>-0.435</v>
      </c>
      <c r="AQ23" s="6"/>
      <c r="BG23" s="6">
        <f>b2a!$A260</f>
        <v>16</v>
      </c>
      <c r="BH23" s="14">
        <f>b2a!$B260</f>
        <v>0.43540000000000001</v>
      </c>
      <c r="BI23" s="14">
        <f>b2a!$D260</f>
        <v>0.35089999999999999</v>
      </c>
      <c r="BJ23" s="14">
        <f>b2a!$F260</f>
        <v>0.14330000000000001</v>
      </c>
      <c r="BK23" s="14">
        <f>b2a!$H260</f>
        <v>7.0400000000000004E-2</v>
      </c>
      <c r="BV23" s="6">
        <f>b4a!$A230</f>
        <v>12</v>
      </c>
      <c r="BW23" s="14">
        <f>b4a!$B230</f>
        <v>0.56310000000000004</v>
      </c>
      <c r="BX23" s="14">
        <f>b4a!$D230</f>
        <v>0.23449999999999999</v>
      </c>
      <c r="BY23" s="14">
        <f>b4a!$F230</f>
        <v>0.15479999999999999</v>
      </c>
      <c r="BZ23" s="14">
        <f>b4a!$H230</f>
        <v>4.7699999999999999E-2</v>
      </c>
      <c r="CB23" s="6"/>
      <c r="CJ23" s="6">
        <f>'b7'!$A232</f>
        <v>13</v>
      </c>
      <c r="CK23" s="14">
        <f>'b7'!$B232</f>
        <v>0.51060000000000005</v>
      </c>
      <c r="CL23" s="14">
        <f>'b7'!$D232</f>
        <v>0.25019999999999998</v>
      </c>
      <c r="CM23" s="14">
        <f>'b7'!$F232</f>
        <v>0.1865</v>
      </c>
      <c r="CN23" s="14">
        <f>'b7'!$H232</f>
        <v>5.2699999999999997E-2</v>
      </c>
      <c r="CQ23" s="6"/>
      <c r="DE23" s="6"/>
      <c r="DM23" s="7"/>
      <c r="DN23" s="8">
        <f ca="1">DN21/DN22</f>
        <v>13.549253731343283</v>
      </c>
      <c r="DO23" s="8">
        <f t="shared" ref="DO23:DQ23" ca="1" si="15">DO21/DO22</f>
        <v>5.591973244147157</v>
      </c>
      <c r="DP23" s="8">
        <f t="shared" ca="1" si="15"/>
        <v>10.546052631578947</v>
      </c>
      <c r="DQ23" s="8">
        <f t="shared" ca="1" si="15"/>
        <v>3.7922077922077921</v>
      </c>
      <c r="DX23" s="6">
        <f>'graft2 exp'!$A225</f>
        <v>80</v>
      </c>
      <c r="DY23" s="14">
        <f>'graft2 exp'!$B225</f>
        <v>0.57769999999999999</v>
      </c>
      <c r="DZ23" s="14">
        <f>'graft2 exp'!$D225</f>
        <v>0.315</v>
      </c>
      <c r="EA23" s="14">
        <f>'graft2 exp'!$F225</f>
        <v>6.3700000000000007E-2</v>
      </c>
      <c r="EB23" s="14">
        <f>'graft2 exp'!$H225</f>
        <v>4.36E-2</v>
      </c>
      <c r="EF23" s="6"/>
      <c r="EO23" s="7">
        <f>mgmt!$A234</f>
        <v>0.18659999999999999</v>
      </c>
      <c r="EP23" s="14">
        <f>mgmt!B234</f>
        <v>0.66739999999999999</v>
      </c>
      <c r="EQ23" s="14">
        <f>1.96*mgmt!C234</f>
        <v>7.6048000000000004E-2</v>
      </c>
      <c r="ER23" s="14">
        <f>mgmt!F234</f>
        <v>0.1153</v>
      </c>
      <c r="ES23" s="14">
        <f>1.96*mgmt!G234</f>
        <v>5.2332000000000004E-2</v>
      </c>
      <c r="ET23" s="14">
        <f>mgmt!D234</f>
        <v>0.18770000000000001</v>
      </c>
      <c r="EU23" s="14">
        <f>1.96*mgmt!E234</f>
        <v>6.3308000000000003E-2</v>
      </c>
      <c r="EV23" s="14">
        <f>mgmt!H234</f>
        <v>2.9600000000000001E-2</v>
      </c>
      <c r="EW23" s="14">
        <f>1.96*mgmt!I234</f>
        <v>2.2147999999999998E-2</v>
      </c>
      <c r="FL23" s="6"/>
      <c r="FM23">
        <f ca="1">INDIRECT(CONCATENATE("'",$FL$1,"'!C")&amp;($FM$17+1))</f>
        <v>3.0499999999999999E-2</v>
      </c>
      <c r="FN23">
        <f ca="1">INDIRECT(CONCATENATE("'",$FL$1,"'!G")&amp;($FM$17+1))</f>
        <v>2.6700000000000002E-2</v>
      </c>
      <c r="FO23">
        <f ca="1">INDIRECT(CONCATENATE("'",$FL$1,"'!E")&amp;($FM$17+1))</f>
        <v>2.5999999999999999E-2</v>
      </c>
      <c r="FP23">
        <f ca="1">INDIRECT(CONCATENATE("'",$FL$1,"'!I")&amp;($FM$17+1))</f>
        <v>8.8000000000000005E-3</v>
      </c>
    </row>
    <row r="24" spans="1:172" x14ac:dyDescent="0.25">
      <c r="A24" s="6"/>
      <c r="K24" s="6"/>
      <c r="S24" s="6"/>
      <c r="T24" s="6"/>
      <c r="AQ24" s="6"/>
      <c r="BG24" s="6">
        <f>b2a!$A261</f>
        <v>17</v>
      </c>
      <c r="BH24" s="14">
        <f>b2a!$B261</f>
        <v>0.43709999999999999</v>
      </c>
      <c r="BI24" s="14">
        <f>b2a!$D261</f>
        <v>0.34939999999999999</v>
      </c>
      <c r="BJ24" s="14">
        <f>b2a!$F261</f>
        <v>0.1434</v>
      </c>
      <c r="BK24" s="14">
        <f>b2a!$H261</f>
        <v>7.0099999999999996E-2</v>
      </c>
      <c r="BV24" s="6">
        <f>b4a!$A231</f>
        <v>13</v>
      </c>
      <c r="BW24" s="14">
        <f>b4a!$B231</f>
        <v>0.56359999999999999</v>
      </c>
      <c r="BX24" s="14">
        <f>b4a!$D231</f>
        <v>0.2351</v>
      </c>
      <c r="BY24" s="14">
        <f>b4a!$F231</f>
        <v>0.1537</v>
      </c>
      <c r="BZ24" s="14">
        <f>b4a!$H231</f>
        <v>4.7699999999999999E-2</v>
      </c>
      <c r="CJ24" s="6">
        <f>'b7'!$A233</f>
        <v>14</v>
      </c>
      <c r="CK24" s="14">
        <f>'b7'!$B233</f>
        <v>0.51570000000000005</v>
      </c>
      <c r="CL24" s="14">
        <f>'b7'!$D233</f>
        <v>0.25</v>
      </c>
      <c r="CM24" s="14">
        <f>'b7'!$F233</f>
        <v>0.18179999999999999</v>
      </c>
      <c r="CN24" s="14">
        <f>'b7'!$H233</f>
        <v>5.2499999999999998E-2</v>
      </c>
      <c r="CQ24" s="7"/>
      <c r="CR24" s="8"/>
      <c r="CS24" s="8"/>
      <c r="CT24" s="8"/>
      <c r="CU24" s="8"/>
      <c r="CV24" s="9"/>
      <c r="CW24" s="9"/>
      <c r="CX24" s="9"/>
      <c r="CY24" s="9"/>
      <c r="CZ24" s="9"/>
      <c r="DA24" s="9"/>
      <c r="DB24" s="9"/>
      <c r="DC24" s="9"/>
      <c r="DX24" s="6">
        <f>'graft2 exp'!$A226</f>
        <v>85.71</v>
      </c>
      <c r="DY24" s="14">
        <f>'graft2 exp'!$B226</f>
        <v>0.5776</v>
      </c>
      <c r="DZ24" s="14">
        <f>'graft2 exp'!$D226</f>
        <v>0.31819999999999998</v>
      </c>
      <c r="EA24" s="14">
        <f>'graft2 exp'!$F226</f>
        <v>6.0199999999999997E-2</v>
      </c>
      <c r="EB24" s="14">
        <f>'graft2 exp'!$H226</f>
        <v>4.3900000000000002E-2</v>
      </c>
      <c r="EF24" s="6"/>
      <c r="EO24" s="7">
        <f>mgmt!$A235</f>
        <v>0.19980000000000001</v>
      </c>
      <c r="EP24" s="14">
        <f>mgmt!B235</f>
        <v>0.66369999999999996</v>
      </c>
      <c r="EQ24" s="14">
        <f>1.96*mgmt!C235</f>
        <v>7.4088000000000001E-2</v>
      </c>
      <c r="ER24" s="14">
        <f>mgmt!F235</f>
        <v>0.11650000000000001</v>
      </c>
      <c r="ES24" s="14">
        <f>1.96*mgmt!G235</f>
        <v>5.1352000000000002E-2</v>
      </c>
      <c r="ET24" s="14">
        <f>mgmt!D235</f>
        <v>0.18970000000000001</v>
      </c>
      <c r="EU24" s="14">
        <f>1.96*mgmt!E235</f>
        <v>6.1739999999999996E-2</v>
      </c>
      <c r="EV24" s="14">
        <f>mgmt!H235</f>
        <v>3.0200000000000001E-2</v>
      </c>
      <c r="EW24" s="14">
        <f>1.96*mgmt!I235</f>
        <v>2.1951999999999999E-2</v>
      </c>
      <c r="FL24" s="7"/>
      <c r="FM24" s="8">
        <f ca="1">FM22/FM23</f>
        <v>18.426229508196723</v>
      </c>
      <c r="FN24" s="8">
        <f ca="1">FN22/FN23</f>
        <v>5.6966292134831464</v>
      </c>
      <c r="FO24" s="8">
        <f ca="1">FO22/FO23</f>
        <v>9.542307692307693</v>
      </c>
      <c r="FP24" s="8">
        <f ca="1">FP22/FP23</f>
        <v>4.295454545454545</v>
      </c>
    </row>
    <row r="25" spans="1:172" x14ac:dyDescent="0.25">
      <c r="S25" t="s">
        <v>120</v>
      </c>
      <c r="V25">
        <v>228</v>
      </c>
      <c r="AQ25" s="7"/>
      <c r="AR25" s="8"/>
      <c r="AS25" s="8"/>
      <c r="AT25" s="8"/>
      <c r="AU25" s="8"/>
      <c r="BG25" s="6">
        <f>b2a!$A262</f>
        <v>18</v>
      </c>
      <c r="BH25" s="14">
        <f>b2a!$B262</f>
        <v>0.43880000000000002</v>
      </c>
      <c r="BI25" s="14">
        <f>b2a!$D262</f>
        <v>0.34789999999999999</v>
      </c>
      <c r="BJ25" s="14">
        <f>b2a!$F262</f>
        <v>0.14349999999999999</v>
      </c>
      <c r="BK25" s="14">
        <f>b2a!$H262</f>
        <v>6.9800000000000001E-2</v>
      </c>
      <c r="BV25" s="6">
        <f>b4a!$A232</f>
        <v>14</v>
      </c>
      <c r="BW25" s="14">
        <f>b4a!$B232</f>
        <v>0.56410000000000005</v>
      </c>
      <c r="BX25" s="14">
        <f>b4a!$D232</f>
        <v>0.2356</v>
      </c>
      <c r="BY25" s="14">
        <f>b4a!$F232</f>
        <v>0.1525</v>
      </c>
      <c r="BZ25" s="14">
        <f>b4a!$H232</f>
        <v>4.7800000000000002E-2</v>
      </c>
      <c r="CJ25" s="6">
        <f>'b7'!$A234</f>
        <v>15</v>
      </c>
      <c r="CK25" s="14">
        <f>'b7'!$B234</f>
        <v>0.52070000000000005</v>
      </c>
      <c r="CL25" s="14">
        <f>'b7'!$D234</f>
        <v>0.24979999999999999</v>
      </c>
      <c r="CM25" s="14">
        <f>'b7'!$F234</f>
        <v>0.1772</v>
      </c>
      <c r="CN25" s="14">
        <f>'b7'!$H234</f>
        <v>5.2299999999999999E-2</v>
      </c>
      <c r="CQ25" s="6"/>
      <c r="DX25" s="6">
        <f>'graft2 exp'!$A227</f>
        <v>100</v>
      </c>
      <c r="DY25" s="14">
        <f>'graft2 exp'!$B227</f>
        <v>0.57669999999999999</v>
      </c>
      <c r="DZ25" s="14">
        <f>'graft2 exp'!$D227</f>
        <v>0.32619999999999999</v>
      </c>
      <c r="EA25" s="14">
        <f>'graft2 exp'!$F227</f>
        <v>5.2299999999999999E-2</v>
      </c>
      <c r="EB25" s="14">
        <f>'graft2 exp'!$H227</f>
        <v>4.4699999999999997E-2</v>
      </c>
      <c r="EO25" s="7">
        <f>mgmt!$A236</f>
        <v>0.2</v>
      </c>
      <c r="EP25" s="14">
        <f>mgmt!B236</f>
        <v>0.66359999999999997</v>
      </c>
      <c r="EQ25" s="14">
        <f>1.96*mgmt!C236</f>
        <v>7.4088000000000001E-2</v>
      </c>
      <c r="ER25" s="14">
        <f>mgmt!F236</f>
        <v>0.11650000000000001</v>
      </c>
      <c r="ES25" s="14">
        <f>1.96*mgmt!G236</f>
        <v>5.1352000000000002E-2</v>
      </c>
      <c r="ET25" s="14">
        <f>mgmt!D236</f>
        <v>0.18970000000000001</v>
      </c>
      <c r="EU25" s="14">
        <f>1.96*mgmt!E236</f>
        <v>6.1739999999999996E-2</v>
      </c>
      <c r="EV25" s="14">
        <f>mgmt!H236</f>
        <v>3.0200000000000001E-2</v>
      </c>
      <c r="EW25" s="14">
        <f>1.96*mgmt!I236</f>
        <v>2.1951999999999999E-2</v>
      </c>
      <c r="FL25" s="6" t="str">
        <f ca="1">INDIRECT(CONCATENATE("'",$FL$1,"'!A")&amp;($FM$17+2))</f>
        <v>Sole proprietorship</v>
      </c>
      <c r="FM25">
        <f ca="1">INDIRECT(CONCATENATE("'",$FL$1,"'!B")&amp;($FM$17+2))</f>
        <v>0.6119</v>
      </c>
      <c r="FN25">
        <f ca="1">INDIRECT(CONCATENATE("'",$FL$1,"'!F")&amp;($FM$17+2))</f>
        <v>5.3999999999999999E-2</v>
      </c>
      <c r="FO25">
        <f ca="1">INDIRECT(CONCATENATE("'",$FL$1,"'!D")&amp;($FM$17+2))</f>
        <v>0.29249999999999998</v>
      </c>
      <c r="FP25">
        <f ca="1">INDIRECT(CONCATENATE("'",$FL$1,"'!H")&amp;($FM$17+2))</f>
        <v>4.1599999999999998E-2</v>
      </c>
    </row>
    <row r="26" spans="1:172" x14ac:dyDescent="0.25">
      <c r="U26" s="6" t="s">
        <v>119</v>
      </c>
      <c r="V26" s="6" t="str">
        <f ca="1">CONCATENATE("Cluster ",INDIRECT(CONCATENATE("'",$S$1,"'!B")&amp;($V$25-1)))</f>
        <v>Cluster 1</v>
      </c>
      <c r="W26" s="6" t="str">
        <f ca="1">CONCATENATE("Cluster ",INDIRECT(CONCATENATE("'",$S$1,"'!F")&amp;($V$25-1)))</f>
        <v>Cluster 3</v>
      </c>
      <c r="X26" s="6" t="str">
        <f ca="1">CONCATENATE("Cluster ",INDIRECT(CONCATENATE("'",$S$1,"'!D")&amp;($V$25-1)))</f>
        <v>Cluster 2</v>
      </c>
      <c r="Y26" s="6" t="str">
        <f ca="1">CONCATENATE("Cluster ",INDIRECT(CONCATENATE("'",$S$1,"'!H")&amp;($V$25-1)))</f>
        <v>Cluster 4</v>
      </c>
      <c r="AB26" s="6" t="str">
        <f ca="1">CONCATENATE("Cluster ",INDIRECT(CONCATENATE("'",$S$1,"'!B")&amp;($V$25-1)))</f>
        <v>Cluster 1</v>
      </c>
      <c r="AC26" s="6" t="str">
        <f ca="1">CONCATENATE("Cluster ",INDIRECT(CONCATENATE("'",$S$1,"'!F")&amp;($V$25-1)))</f>
        <v>Cluster 3</v>
      </c>
      <c r="AD26" s="6" t="str">
        <f ca="1">CONCATENATE("Cluster ",INDIRECT(CONCATENATE("'",$S$1,"'!D")&amp;($V$25-1)))</f>
        <v>Cluster 2</v>
      </c>
      <c r="AE26" s="6" t="str">
        <f ca="1">CONCATENATE("Cluster ",INDIRECT(CONCATENATE("'",$S$1,"'!H")&amp;($V$25-1)))</f>
        <v>Cluster 4</v>
      </c>
      <c r="BG26" s="6">
        <f>b2a!$A263</f>
        <v>20</v>
      </c>
      <c r="BH26" s="14">
        <f>b2a!$B263</f>
        <v>0.44219999999999998</v>
      </c>
      <c r="BI26" s="14">
        <f>b2a!$D263</f>
        <v>0.34489999999999998</v>
      </c>
      <c r="BJ26" s="14">
        <f>b2a!$F263</f>
        <v>0.14369999999999999</v>
      </c>
      <c r="BK26" s="14">
        <f>b2a!$H263</f>
        <v>6.9199999999999998E-2</v>
      </c>
      <c r="BV26" s="6">
        <f>b4a!$A233</f>
        <v>15</v>
      </c>
      <c r="BW26" s="14">
        <f>b4a!$B233</f>
        <v>0.5645</v>
      </c>
      <c r="BX26" s="14">
        <f>b4a!$D233</f>
        <v>0.23619999999999999</v>
      </c>
      <c r="BY26" s="14">
        <f>b4a!$F233</f>
        <v>0.15140000000000001</v>
      </c>
      <c r="BZ26" s="14">
        <f>b4a!$H233</f>
        <v>4.7800000000000002E-2</v>
      </c>
      <c r="CJ26" s="6">
        <f>'b7'!$A235</f>
        <v>16</v>
      </c>
      <c r="CK26" s="14">
        <f>'b7'!$B235</f>
        <v>0.52569999999999995</v>
      </c>
      <c r="CL26" s="14">
        <f>'b7'!$D235</f>
        <v>0.2495</v>
      </c>
      <c r="CM26" s="14">
        <f>'b7'!$F235</f>
        <v>0.17269999999999999</v>
      </c>
      <c r="CN26" s="14">
        <f>'b7'!$H235</f>
        <v>5.21E-2</v>
      </c>
      <c r="CQ26" s="6"/>
      <c r="DX26" s="6"/>
      <c r="DY26" s="14"/>
      <c r="DZ26" s="14"/>
      <c r="EA26" s="14"/>
      <c r="EB26" s="14"/>
      <c r="EO26" s="7">
        <f>mgmt!$A237</f>
        <v>0.2132</v>
      </c>
      <c r="EP26" s="14">
        <f>mgmt!B237</f>
        <v>0.65990000000000004</v>
      </c>
      <c r="EQ26" s="14">
        <f>1.96*mgmt!C237</f>
        <v>7.2127999999999998E-2</v>
      </c>
      <c r="ER26" s="14">
        <f>mgmt!F237</f>
        <v>0.1176</v>
      </c>
      <c r="ES26" s="14">
        <f>1.96*mgmt!G237</f>
        <v>5.0372E-2</v>
      </c>
      <c r="ET26" s="14">
        <f>mgmt!D237</f>
        <v>0.19170000000000001</v>
      </c>
      <c r="EU26" s="14">
        <f>1.96*mgmt!E237</f>
        <v>6.0172000000000003E-2</v>
      </c>
      <c r="EV26" s="14">
        <f>mgmt!H237</f>
        <v>3.0800000000000001E-2</v>
      </c>
      <c r="EW26" s="14">
        <f>1.96*mgmt!I237</f>
        <v>2.1756000000000001E-2</v>
      </c>
      <c r="FL26" s="6"/>
      <c r="FM26">
        <f ca="1">INDIRECT(CONCATENATE("'",$FL$1,"'!C")&amp;($FM$17+2))</f>
        <v>5.2999999999999999E-2</v>
      </c>
      <c r="FN26">
        <f ca="1">INDIRECT(CONCATENATE("'",$FL$1,"'!G")&amp;($FM$17+2))</f>
        <v>2.6499999999999999E-2</v>
      </c>
      <c r="FO26">
        <f ca="1">INDIRECT(CONCATENATE("'",$FL$1,"'!E")&amp;($FM$17+2))</f>
        <v>5.0900000000000001E-2</v>
      </c>
      <c r="FP26">
        <f ca="1">INDIRECT(CONCATENATE("'",$FL$1,"'!I")&amp;($FM$17+2))</f>
        <v>1.5599999999999999E-2</v>
      </c>
    </row>
    <row r="27" spans="1:172" x14ac:dyDescent="0.25">
      <c r="V27" s="6" t="s">
        <v>285</v>
      </c>
      <c r="W27" s="6" t="s">
        <v>304</v>
      </c>
      <c r="X27" s="6" t="s">
        <v>288</v>
      </c>
      <c r="Y27" s="6" t="s">
        <v>286</v>
      </c>
      <c r="AA27" t="s">
        <v>281</v>
      </c>
      <c r="AB27">
        <f ca="1">MIN(V28,V30,V32,V34,V36,V38,V40,V42,V44,V46)</f>
        <v>0.2437</v>
      </c>
      <c r="AC27">
        <f ca="1">MIN(W28,W30,W32,W34,W36,W38,W40,W42,W44,W46)</f>
        <v>5.4800000000000001E-2</v>
      </c>
      <c r="AD27">
        <f ca="1">MIN(X28,X30,X32,X34,X36,X38,X40,X42,X44,X46)</f>
        <v>0.1386</v>
      </c>
      <c r="AE27">
        <f ca="1">MIN(Y28,Y30,Y32,Y34,Y36,Y38,Y40,Y42,Y44,Y46)</f>
        <v>3.0300000000000001E-2</v>
      </c>
      <c r="BG27" s="6">
        <f>b2a!$A264</f>
        <v>24</v>
      </c>
      <c r="BH27" s="14">
        <f>b2a!$B264</f>
        <v>0.44890000000000002</v>
      </c>
      <c r="BI27" s="14">
        <f>b2a!$D264</f>
        <v>0.33889999999999998</v>
      </c>
      <c r="BJ27" s="14">
        <f>b2a!$F264</f>
        <v>0.14399999999999999</v>
      </c>
      <c r="BK27" s="14">
        <f>b2a!$H264</f>
        <v>6.8099999999999994E-2</v>
      </c>
      <c r="BV27" s="6">
        <f>b4a!$A234</f>
        <v>16</v>
      </c>
      <c r="BW27" s="14">
        <f>b4a!$B234</f>
        <v>0.56499999999999995</v>
      </c>
      <c r="BX27" s="14">
        <f>b4a!$D234</f>
        <v>0.23669999999999999</v>
      </c>
      <c r="BY27" s="14">
        <f>b4a!$F234</f>
        <v>0.15029999999999999</v>
      </c>
      <c r="BZ27" s="14">
        <f>b4a!$H234</f>
        <v>4.7899999999999998E-2</v>
      </c>
      <c r="CJ27" s="6">
        <f>'b7'!$A236</f>
        <v>17</v>
      </c>
      <c r="CK27" s="14">
        <f>'b7'!$B236</f>
        <v>0.53059999999999996</v>
      </c>
      <c r="CL27" s="14">
        <f>'b7'!$D236</f>
        <v>0.24909999999999999</v>
      </c>
      <c r="CM27" s="14">
        <f>'b7'!$F236</f>
        <v>0.16830000000000001</v>
      </c>
      <c r="CN27" s="14">
        <f>'b7'!$H236</f>
        <v>5.1900000000000002E-2</v>
      </c>
      <c r="CQ27" s="7"/>
      <c r="CR27" s="8"/>
      <c r="CS27" s="8"/>
      <c r="CT27" s="8"/>
      <c r="CU27" s="8"/>
      <c r="CV27" s="9"/>
      <c r="CW27" s="9"/>
      <c r="CX27" s="9"/>
      <c r="CY27" s="9"/>
      <c r="CZ27" s="9"/>
      <c r="DA27" s="9"/>
      <c r="DB27" s="9"/>
      <c r="DC27" s="9"/>
      <c r="DX27" s="6"/>
      <c r="DY27" s="14"/>
      <c r="DZ27" s="14"/>
      <c r="EA27" s="14"/>
      <c r="EB27" s="14"/>
      <c r="EO27" s="7">
        <f>mgmt!$A238</f>
        <v>0.21340000000000001</v>
      </c>
      <c r="EP27" s="14">
        <f>mgmt!B238</f>
        <v>0.65980000000000005</v>
      </c>
      <c r="EQ27" s="14">
        <f>1.96*mgmt!C238</f>
        <v>7.2127999999999998E-2</v>
      </c>
      <c r="ER27" s="14">
        <f>mgmt!F238</f>
        <v>0.1176</v>
      </c>
      <c r="ES27" s="14">
        <f>1.96*mgmt!G238</f>
        <v>5.0372E-2</v>
      </c>
      <c r="ET27" s="14">
        <f>mgmt!D238</f>
        <v>0.19170000000000001</v>
      </c>
      <c r="EU27" s="14">
        <f>1.96*mgmt!E238</f>
        <v>6.0172000000000003E-2</v>
      </c>
      <c r="EV27" s="14">
        <f>mgmt!H238</f>
        <v>3.0800000000000001E-2</v>
      </c>
      <c r="EW27" s="14">
        <f>1.96*mgmt!I238</f>
        <v>2.1756000000000001E-2</v>
      </c>
      <c r="FL27" s="7"/>
      <c r="FM27" s="8">
        <f ca="1">FM25/FM26</f>
        <v>11.545283018867925</v>
      </c>
      <c r="FN27" s="8">
        <f ca="1">FN25/FN26</f>
        <v>2.0377358490566038</v>
      </c>
      <c r="FO27" s="8">
        <f ca="1">FO25/FO26</f>
        <v>5.7465618860510803</v>
      </c>
      <c r="FP27" s="8">
        <f ca="1">FP25/FP26</f>
        <v>2.6666666666666665</v>
      </c>
    </row>
    <row r="28" spans="1:172" x14ac:dyDescent="0.25">
      <c r="S28" s="6" t="s">
        <v>272</v>
      </c>
      <c r="T28" s="6">
        <v>1</v>
      </c>
      <c r="U28" s="6">
        <f ca="1">INDIRECT(CONCATENATE("'",$S$1,"'!A")&amp;($V$1+T28))</f>
        <v>1516</v>
      </c>
      <c r="V28" s="9">
        <f ca="1">INDIRECT(CONCATENATE("'",$S$1,"'!B")&amp;($V$25+T28))</f>
        <v>0.69910000000000005</v>
      </c>
      <c r="W28" s="9">
        <f ca="1">INDIRECT(CONCATENATE("'",$S$1,"'!F")&amp;($V$25+T28))</f>
        <v>0.1062</v>
      </c>
      <c r="X28" s="9">
        <f ca="1">INDIRECT(CONCATENATE("'",$S$1,"'!D")&amp;($V$25+T28))</f>
        <v>0.1469</v>
      </c>
      <c r="Y28" s="9">
        <f ca="1">INDIRECT(CONCATENATE("'",$S$1,"'!H")&amp;($V$25+T28))</f>
        <v>4.7699999999999999E-2</v>
      </c>
      <c r="AA28" t="s">
        <v>282</v>
      </c>
      <c r="AB28">
        <f ca="1">MAX(V28,V30,V32,V34,V36,V38,V40,V42,V44,V46)</f>
        <v>0.72740000000000005</v>
      </c>
      <c r="AC28">
        <f ca="1">MAX(W28,W30,W32,W34,W36,W38,W40,W42,W44,W46)</f>
        <v>0.29859999999999998</v>
      </c>
      <c r="AD28">
        <f ca="1">MAX(X28,X30,X32,X34,X36,X38,X40,X42,X44,X46)</f>
        <v>0.377</v>
      </c>
      <c r="AE28">
        <f ca="1">MAX(Y28,Y30,Y32,Y34,Y36,Y38,Y40,Y42,Y44,Y46)</f>
        <v>0.1211</v>
      </c>
      <c r="BG28" s="6">
        <f>b2a!$A265</f>
        <v>25</v>
      </c>
      <c r="BH28" s="14">
        <f>b2a!$B265</f>
        <v>0.4506</v>
      </c>
      <c r="BI28" s="14">
        <f>b2a!$D265</f>
        <v>0.33739999999999998</v>
      </c>
      <c r="BJ28" s="14">
        <f>b2a!$F265</f>
        <v>0.14410000000000001</v>
      </c>
      <c r="BK28" s="14">
        <f>b2a!$H265</f>
        <v>6.7799999999999999E-2</v>
      </c>
      <c r="BV28" s="6">
        <f>b4a!$A235</f>
        <v>17</v>
      </c>
      <c r="BW28" s="14">
        <f>b4a!$B235</f>
        <v>0.5655</v>
      </c>
      <c r="BX28" s="14">
        <f>b4a!$D235</f>
        <v>0.23730000000000001</v>
      </c>
      <c r="BY28" s="14">
        <f>b4a!$F235</f>
        <v>0.1492</v>
      </c>
      <c r="BZ28" s="14">
        <f>b4a!$H235</f>
        <v>4.7899999999999998E-2</v>
      </c>
      <c r="CJ28" s="6">
        <f>'b7'!$A237</f>
        <v>18</v>
      </c>
      <c r="CK28" s="14">
        <f>'b7'!$B237</f>
        <v>0.53559999999999997</v>
      </c>
      <c r="CL28" s="14">
        <f>'b7'!$D237</f>
        <v>0.2487</v>
      </c>
      <c r="CM28" s="14">
        <f>'b7'!$F237</f>
        <v>0.16400000000000001</v>
      </c>
      <c r="CN28" s="14">
        <f>'b7'!$H237</f>
        <v>5.1700000000000003E-2</v>
      </c>
      <c r="EO28" s="7">
        <f>mgmt!$A239</f>
        <v>0.21659999999999999</v>
      </c>
      <c r="EP28" s="14">
        <f>mgmt!B239</f>
        <v>0.65890000000000004</v>
      </c>
      <c r="EQ28" s="14">
        <f>1.96*mgmt!C239</f>
        <v>7.1735999999999994E-2</v>
      </c>
      <c r="ER28" s="14">
        <f>mgmt!F239</f>
        <v>0.1179</v>
      </c>
      <c r="ES28" s="14">
        <f>1.96*mgmt!G239</f>
        <v>5.0175999999999998E-2</v>
      </c>
      <c r="ET28" s="14">
        <f>mgmt!D239</f>
        <v>0.19220000000000001</v>
      </c>
      <c r="EU28" s="14">
        <f>1.96*mgmt!E239</f>
        <v>5.978E-2</v>
      </c>
      <c r="EV28" s="14">
        <f>mgmt!H239</f>
        <v>3.1E-2</v>
      </c>
      <c r="EW28" s="14">
        <f>1.96*mgmt!I239</f>
        <v>2.1756000000000001E-2</v>
      </c>
      <c r="FL28" s="6" t="str">
        <f ca="1">INDIRECT(CONCATENATE("'",$FL$1,"'!A")&amp;($FM$17+3))</f>
        <v>Limited partnership</v>
      </c>
      <c r="FM28">
        <f ca="1">INDIRECT(CONCATENATE("'",$FL$1,"'!B")&amp;($FM$17+3))</f>
        <v>0.55979999999999996</v>
      </c>
      <c r="FN28">
        <f ca="1">INDIRECT(CONCATENATE("'",$FL$1,"'!F")&amp;($FM$17+3))</f>
        <v>0.153</v>
      </c>
      <c r="FO28">
        <f ca="1">INDIRECT(CONCATENATE("'",$FL$1,"'!D")&amp;($FM$17+3))</f>
        <v>0.22070000000000001</v>
      </c>
      <c r="FP28">
        <f ca="1">INDIRECT(CONCATENATE("'",$FL$1,"'!H")&amp;($FM$17+3))</f>
        <v>6.6500000000000004E-2</v>
      </c>
    </row>
    <row r="29" spans="1:172" x14ac:dyDescent="0.25">
      <c r="S29" s="6"/>
      <c r="T29" s="6"/>
      <c r="U29" s="6"/>
      <c r="V29" s="9">
        <f ca="1">INDIRECT(CONCATENATE("'",$S$1,"'!C")&amp;($V$25+T28))</f>
        <v>4.3999999999999997E-2</v>
      </c>
      <c r="W29" s="9">
        <f ca="1">INDIRECT(CONCATENATE("'",$S$1,"'!G")&amp;($V$25+T28))</f>
        <v>2.8799999999999999E-2</v>
      </c>
      <c r="X29" s="9">
        <f ca="1">INDIRECT(CONCATENATE("'",$S$1,"'!E")&amp;($V$25+T28))</f>
        <v>3.6700000000000003E-2</v>
      </c>
      <c r="Y29" s="9">
        <f ca="1">INDIRECT(CONCATENATE("'",$S$1,"'!I")&amp;($V$25+T28))</f>
        <v>1.77E-2</v>
      </c>
      <c r="BG29" s="6">
        <f>b2a!$A266</f>
        <v>27</v>
      </c>
      <c r="BH29" s="14">
        <f>b2a!$B266</f>
        <v>0.45400000000000001</v>
      </c>
      <c r="BI29" s="14">
        <f>b2a!$D266</f>
        <v>0.33439999999999998</v>
      </c>
      <c r="BJ29" s="14">
        <f>b2a!$F266</f>
        <v>0.14430000000000001</v>
      </c>
      <c r="BK29" s="14">
        <f>b2a!$H266</f>
        <v>6.7299999999999999E-2</v>
      </c>
      <c r="BV29" s="6">
        <f>b4a!$A236</f>
        <v>18</v>
      </c>
      <c r="BW29" s="14">
        <f>b4a!$B236</f>
        <v>0.56599999999999995</v>
      </c>
      <c r="BX29" s="14">
        <f>b4a!$D236</f>
        <v>0.2379</v>
      </c>
      <c r="BY29" s="14">
        <f>b4a!$F236</f>
        <v>0.1482</v>
      </c>
      <c r="BZ29" s="14">
        <f>b4a!$H236</f>
        <v>4.8000000000000001E-2</v>
      </c>
      <c r="CJ29" s="6">
        <f>'b7'!$A238</f>
        <v>19</v>
      </c>
      <c r="CK29" s="14">
        <f>'b7'!$B238</f>
        <v>0.54039999999999999</v>
      </c>
      <c r="CL29" s="14">
        <f>'b7'!$D238</f>
        <v>0.24829999999999999</v>
      </c>
      <c r="CM29" s="14">
        <f>'b7'!$F238</f>
        <v>0.15970000000000001</v>
      </c>
      <c r="CN29" s="14">
        <f>'b7'!$H238</f>
        <v>5.1499999999999997E-2</v>
      </c>
      <c r="EO29" s="7">
        <f>mgmt!$A240</f>
        <v>0.22339999999999999</v>
      </c>
      <c r="EP29" s="14">
        <f>mgmt!B240</f>
        <v>0.65690000000000004</v>
      </c>
      <c r="EQ29" s="14">
        <f>1.96*mgmt!C240</f>
        <v>7.0755999999999999E-2</v>
      </c>
      <c r="ER29" s="14">
        <f>mgmt!F240</f>
        <v>0.11849999999999999</v>
      </c>
      <c r="ES29" s="14">
        <f>1.96*mgmt!G240</f>
        <v>4.9588E-2</v>
      </c>
      <c r="ET29" s="14">
        <f>mgmt!D240</f>
        <v>0.1933</v>
      </c>
      <c r="EU29" s="14">
        <f>1.96*mgmt!E240</f>
        <v>5.8995999999999993E-2</v>
      </c>
      <c r="EV29" s="14">
        <f>mgmt!H240</f>
        <v>3.1300000000000001E-2</v>
      </c>
      <c r="EW29" s="14">
        <f>1.96*mgmt!I240</f>
        <v>2.1756000000000001E-2</v>
      </c>
      <c r="FL29" s="6"/>
      <c r="FM29">
        <f ca="1">INDIRECT(CONCATENATE("'",$FL$1,"'!C")&amp;($FM$17+3))</f>
        <v>3.4299999999999997E-2</v>
      </c>
      <c r="FN29">
        <f ca="1">INDIRECT(CONCATENATE("'",$FL$1,"'!G")&amp;($FM$17+3))</f>
        <v>2.7900000000000001E-2</v>
      </c>
      <c r="FO29">
        <f ca="1">INDIRECT(CONCATENATE("'",$FL$1,"'!E")&amp;($FM$17+3))</f>
        <v>2.7400000000000001E-2</v>
      </c>
      <c r="FP29">
        <f ca="1">INDIRECT(CONCATENATE("'",$FL$1,"'!I")&amp;($FM$17+3))</f>
        <v>1.8499999999999999E-2</v>
      </c>
    </row>
    <row r="30" spans="1:172" x14ac:dyDescent="0.25">
      <c r="S30" s="6" t="s">
        <v>275</v>
      </c>
      <c r="T30" s="6">
        <v>4</v>
      </c>
      <c r="U30" s="6">
        <f ca="1">INDIRECT(CONCATENATE("'",$S$1,"'!A")&amp;($V$1+T30))</f>
        <v>171819</v>
      </c>
      <c r="V30" s="9">
        <f ca="1">INDIRECT(CONCATENATE("'",$S$1,"'!B")&amp;($V$25+T30))</f>
        <v>0.62909999999999999</v>
      </c>
      <c r="W30" s="9">
        <f ca="1">INDIRECT(CONCATENATE("'",$S$1,"'!F")&amp;($V$25+T30))</f>
        <v>7.17E-2</v>
      </c>
      <c r="X30" s="9">
        <f ca="1">INDIRECT(CONCATENATE("'",$S$1,"'!D")&amp;($V$25+T30))</f>
        <v>0.22770000000000001</v>
      </c>
      <c r="Y30" s="9">
        <f ca="1">INDIRECT(CONCATENATE("'",$S$1,"'!H")&amp;($V$25+T30))</f>
        <v>7.1499999999999994E-2</v>
      </c>
      <c r="BG30" s="6">
        <f>b2a!$A267</f>
        <v>28</v>
      </c>
      <c r="BH30" s="14">
        <f>b2a!$B267</f>
        <v>0.45569999999999999</v>
      </c>
      <c r="BI30" s="14">
        <f>b2a!$D267</f>
        <v>0.33300000000000002</v>
      </c>
      <c r="BJ30" s="14">
        <f>b2a!$F267</f>
        <v>0.14430000000000001</v>
      </c>
      <c r="BK30" s="14">
        <f>b2a!$H267</f>
        <v>6.7000000000000004E-2</v>
      </c>
      <c r="BV30" s="6">
        <f>b4a!$A237</f>
        <v>19</v>
      </c>
      <c r="BW30" s="14">
        <f>b4a!$B237</f>
        <v>0.5665</v>
      </c>
      <c r="BX30" s="14">
        <f>b4a!$D237</f>
        <v>0.2384</v>
      </c>
      <c r="BY30" s="14">
        <f>b4a!$F237</f>
        <v>0.14710000000000001</v>
      </c>
      <c r="BZ30" s="14">
        <f>b4a!$H237</f>
        <v>4.8000000000000001E-2</v>
      </c>
      <c r="CJ30" s="6">
        <f>'b7'!$A239</f>
        <v>20</v>
      </c>
      <c r="CK30" s="14">
        <f>'b7'!$B239</f>
        <v>0.54530000000000001</v>
      </c>
      <c r="CL30" s="14">
        <f>'b7'!$D239</f>
        <v>0.24790000000000001</v>
      </c>
      <c r="CM30" s="14">
        <f>'b7'!$F239</f>
        <v>0.15559999999999999</v>
      </c>
      <c r="CN30" s="14">
        <f>'b7'!$H239</f>
        <v>5.1299999999999998E-2</v>
      </c>
      <c r="CV30" s="9"/>
      <c r="CW30" s="9"/>
      <c r="CX30" s="9"/>
      <c r="CY30" s="9"/>
      <c r="CZ30" s="9"/>
      <c r="DA30" s="9"/>
      <c r="DB30" s="9"/>
      <c r="DC30" s="9"/>
      <c r="EO30" s="7">
        <f>mgmt!$A241</f>
        <v>0.2266</v>
      </c>
      <c r="EP30" s="14">
        <f>mgmt!B241</f>
        <v>0.65600000000000003</v>
      </c>
      <c r="EQ30" s="14">
        <f>1.96*mgmt!C241</f>
        <v>7.0167999999999994E-2</v>
      </c>
      <c r="ER30" s="14">
        <f>mgmt!F241</f>
        <v>0.1188</v>
      </c>
      <c r="ES30" s="14">
        <f>1.96*mgmt!G241</f>
        <v>4.9391999999999998E-2</v>
      </c>
      <c r="ET30" s="14">
        <f>mgmt!D241</f>
        <v>0.1938</v>
      </c>
      <c r="EU30" s="14">
        <f>1.96*mgmt!E241</f>
        <v>5.8603999999999996E-2</v>
      </c>
      <c r="EV30" s="14">
        <f>mgmt!H241</f>
        <v>3.1399999999999997E-2</v>
      </c>
      <c r="EW30" s="14">
        <f>1.96*mgmt!I241</f>
        <v>2.1559999999999999E-2</v>
      </c>
      <c r="FL30" s="7"/>
      <c r="FM30" s="8">
        <f ca="1">FM28/FM29</f>
        <v>16.320699708454811</v>
      </c>
      <c r="FN30" s="8">
        <f ca="1">FN28/FN29</f>
        <v>5.4838709677419351</v>
      </c>
      <c r="FO30" s="8">
        <f ca="1">FO28/FO29</f>
        <v>8.054744525547445</v>
      </c>
      <c r="FP30" s="8">
        <f ca="1">FP28/FP29</f>
        <v>3.5945945945945952</v>
      </c>
    </row>
    <row r="31" spans="1:172" x14ac:dyDescent="0.25">
      <c r="S31" s="6"/>
      <c r="T31" s="6"/>
      <c r="U31" s="6"/>
      <c r="V31" s="9">
        <f ca="1">INDIRECT(CONCATENATE("'",$S$1,"'!C")&amp;($V$25+T30))</f>
        <v>6.8099999999999994E-2</v>
      </c>
      <c r="W31" s="9">
        <f ca="1">INDIRECT(CONCATENATE("'",$S$1,"'!G")&amp;($V$25+T30))</f>
        <v>2.58E-2</v>
      </c>
      <c r="X31" s="9">
        <f ca="1">INDIRECT(CONCATENATE("'",$S$1,"'!E")&amp;($V$25+T30))</f>
        <v>6.5500000000000003E-2</v>
      </c>
      <c r="Y31" s="9">
        <f ca="1">INDIRECT(CONCATENATE("'",$S$1,"'!I")&amp;($V$25+T30))</f>
        <v>4.0099999999999997E-2</v>
      </c>
      <c r="BG31" s="6">
        <f>b2a!$A268</f>
        <v>30</v>
      </c>
      <c r="BH31" s="14">
        <f>b2a!$B268</f>
        <v>0.45910000000000001</v>
      </c>
      <c r="BI31" s="14">
        <f>b2a!$D268</f>
        <v>0.33</v>
      </c>
      <c r="BJ31" s="14">
        <f>b2a!$F268</f>
        <v>0.14449999999999999</v>
      </c>
      <c r="BK31" s="14">
        <f>b2a!$H268</f>
        <v>6.6400000000000001E-2</v>
      </c>
      <c r="BV31" s="6">
        <f>b4a!$A238</f>
        <v>20</v>
      </c>
      <c r="BW31" s="14">
        <f>b4a!$B238</f>
        <v>0.56689999999999996</v>
      </c>
      <c r="BX31" s="14">
        <f>b4a!$D238</f>
        <v>0.23899999999999999</v>
      </c>
      <c r="BY31" s="14">
        <f>b4a!$F238</f>
        <v>0.14599999999999999</v>
      </c>
      <c r="BZ31" s="14">
        <f>b4a!$H238</f>
        <v>4.8099999999999997E-2</v>
      </c>
      <c r="CJ31" s="6">
        <f>'b7'!$A240</f>
        <v>21</v>
      </c>
      <c r="CK31" s="14">
        <f>'b7'!$B240</f>
        <v>0.55000000000000004</v>
      </c>
      <c r="CL31" s="14">
        <f>'b7'!$D240</f>
        <v>0.24740000000000001</v>
      </c>
      <c r="CM31" s="14">
        <f>'b7'!$F240</f>
        <v>0.1515</v>
      </c>
      <c r="CN31" s="14">
        <f>'b7'!$H240</f>
        <v>5.11E-2</v>
      </c>
      <c r="EO31" s="7">
        <f>mgmt!$A242</f>
        <v>0.23980000000000001</v>
      </c>
      <c r="EP31" s="14">
        <f>mgmt!B242</f>
        <v>0.6522</v>
      </c>
      <c r="EQ31" s="14">
        <f>1.96*mgmt!C242</f>
        <v>6.8207999999999991E-2</v>
      </c>
      <c r="ER31" s="14">
        <f>mgmt!F242</f>
        <v>0.11990000000000001</v>
      </c>
      <c r="ES31" s="14">
        <f>1.96*mgmt!G242</f>
        <v>4.8216000000000002E-2</v>
      </c>
      <c r="ET31" s="14">
        <f>mgmt!D242</f>
        <v>0.1958</v>
      </c>
      <c r="EU31" s="14">
        <f>1.96*mgmt!E242</f>
        <v>5.7036000000000003E-2</v>
      </c>
      <c r="EV31" s="14">
        <f>mgmt!H242</f>
        <v>3.2099999999999997E-2</v>
      </c>
      <c r="EW31" s="14">
        <f>1.96*mgmt!I242</f>
        <v>2.1364000000000001E-2</v>
      </c>
      <c r="FL31" s="6"/>
    </row>
    <row r="32" spans="1:172" x14ac:dyDescent="0.25">
      <c r="S32" s="6" t="s">
        <v>278</v>
      </c>
      <c r="T32" s="6">
        <v>7</v>
      </c>
      <c r="U32" s="6">
        <f ca="1">INDIRECT(CONCATENATE("'",$S$1,"'!A")&amp;($V$1+T32))</f>
        <v>20362122</v>
      </c>
      <c r="V32" s="9">
        <f ca="1">INDIRECT(CONCATENATE("'",$S$1,"'!B")&amp;($V$25+T32))</f>
        <v>0.71789999999999998</v>
      </c>
      <c r="W32" s="9">
        <f ca="1">INDIRECT(CONCATENATE("'",$S$1,"'!F")&amp;($V$25+T32))</f>
        <v>9.2799999999999994E-2</v>
      </c>
      <c r="X32" s="9">
        <f ca="1">INDIRECT(CONCATENATE("'",$S$1,"'!D")&amp;($V$25+T32))</f>
        <v>0.159</v>
      </c>
      <c r="Y32" s="9">
        <f ca="1">INDIRECT(CONCATENATE("'",$S$1,"'!H")&amp;($V$25+T32))</f>
        <v>3.0300000000000001E-2</v>
      </c>
      <c r="BG32" s="6">
        <f>b2a!$A269</f>
        <v>33</v>
      </c>
      <c r="BH32" s="14">
        <f>b2a!$B269</f>
        <v>0.4642</v>
      </c>
      <c r="BI32" s="14">
        <f>b2a!$D269</f>
        <v>0.3256</v>
      </c>
      <c r="BJ32" s="14">
        <f>b2a!$F269</f>
        <v>0.1447</v>
      </c>
      <c r="BK32" s="14">
        <f>b2a!$H269</f>
        <v>6.5600000000000006E-2</v>
      </c>
      <c r="BV32" s="6">
        <f>b4a!$A239</f>
        <v>21</v>
      </c>
      <c r="BW32" s="14">
        <f>b4a!$B239</f>
        <v>0.56740000000000002</v>
      </c>
      <c r="BX32" s="14">
        <f>b4a!$D239</f>
        <v>0.23949999999999999</v>
      </c>
      <c r="BY32" s="14">
        <f>b4a!$F239</f>
        <v>0.1449</v>
      </c>
      <c r="BZ32" s="14">
        <f>b4a!$H239</f>
        <v>4.8099999999999997E-2</v>
      </c>
      <c r="CJ32" s="6">
        <f>'b7'!$A241</f>
        <v>22</v>
      </c>
      <c r="CK32" s="14">
        <f>'b7'!$B241</f>
        <v>0.55479999999999996</v>
      </c>
      <c r="CL32" s="14">
        <f>'b7'!$D241</f>
        <v>0.24690000000000001</v>
      </c>
      <c r="CM32" s="14">
        <f>'b7'!$F241</f>
        <v>0.14749999999999999</v>
      </c>
      <c r="CN32" s="14">
        <f>'b7'!$H241</f>
        <v>5.0799999999999998E-2</v>
      </c>
      <c r="EO32" s="7">
        <f>mgmt!$A243</f>
        <v>0.24</v>
      </c>
      <c r="EP32" s="14">
        <f>mgmt!B243</f>
        <v>0.6522</v>
      </c>
      <c r="EQ32" s="14">
        <f>1.96*mgmt!C243</f>
        <v>6.8207999999999991E-2</v>
      </c>
      <c r="ER32" s="14">
        <f>mgmt!F243</f>
        <v>0.11990000000000001</v>
      </c>
      <c r="ES32" s="14">
        <f>1.96*mgmt!G243</f>
        <v>4.8216000000000002E-2</v>
      </c>
      <c r="ET32" s="14">
        <f>mgmt!D243</f>
        <v>0.1958</v>
      </c>
      <c r="EU32" s="14">
        <f>1.96*mgmt!E243</f>
        <v>5.7036000000000003E-2</v>
      </c>
      <c r="EV32" s="14">
        <f>mgmt!H243</f>
        <v>3.2099999999999997E-2</v>
      </c>
      <c r="EW32" s="14">
        <f>1.96*mgmt!I243</f>
        <v>2.1364000000000001E-2</v>
      </c>
      <c r="FL32" s="6"/>
    </row>
    <row r="33" spans="19:172" x14ac:dyDescent="0.25">
      <c r="S33" s="6"/>
      <c r="T33" s="6"/>
      <c r="U33" s="6"/>
      <c r="V33" s="9">
        <f ca="1">INDIRECT(CONCATENATE("'",$S$1,"'!C")&amp;($V$25+T32))</f>
        <v>7.9299999999999995E-2</v>
      </c>
      <c r="W33" s="9">
        <f ca="1">INDIRECT(CONCATENATE("'",$S$1,"'!G")&amp;($V$25+T32))</f>
        <v>6.3399999999999998E-2</v>
      </c>
      <c r="X33" s="9">
        <f ca="1">INDIRECT(CONCATENATE("'",$S$1,"'!E")&amp;($V$25+T32))</f>
        <v>6.5199999999999994E-2</v>
      </c>
      <c r="Y33" s="9">
        <f ca="1">INDIRECT(CONCATENATE("'",$S$1,"'!I")&amp;($V$25+T32))</f>
        <v>2.3599999999999999E-2</v>
      </c>
      <c r="BG33" s="6">
        <f>b2a!$A270</f>
        <v>34</v>
      </c>
      <c r="BH33" s="14">
        <f>b2a!$B270</f>
        <v>0.46589999999999998</v>
      </c>
      <c r="BI33" s="14">
        <f>b2a!$D270</f>
        <v>0.3241</v>
      </c>
      <c r="BJ33" s="14">
        <f>b2a!$F270</f>
        <v>0.14480000000000001</v>
      </c>
      <c r="BK33" s="14">
        <f>b2a!$H270</f>
        <v>6.5299999999999997E-2</v>
      </c>
      <c r="BV33" s="6">
        <f>b4a!$A240</f>
        <v>22</v>
      </c>
      <c r="BW33" s="14">
        <f>b4a!$B240</f>
        <v>0.56779999999999997</v>
      </c>
      <c r="BX33" s="14">
        <f>b4a!$D240</f>
        <v>0.24010000000000001</v>
      </c>
      <c r="BY33" s="14">
        <f>b4a!$F240</f>
        <v>0.1439</v>
      </c>
      <c r="BZ33" s="14">
        <f>b4a!$H240</f>
        <v>4.82E-2</v>
      </c>
      <c r="CJ33" s="6">
        <f>'b7'!$A242</f>
        <v>23</v>
      </c>
      <c r="CK33" s="14">
        <f>'b7'!$B242</f>
        <v>0.5595</v>
      </c>
      <c r="CL33" s="14">
        <f>'b7'!$D242</f>
        <v>0.24629999999999999</v>
      </c>
      <c r="CM33" s="14">
        <f>'b7'!$F242</f>
        <v>0.14360000000000001</v>
      </c>
      <c r="CN33" s="14">
        <f>'b7'!$H242</f>
        <v>5.0599999999999999E-2</v>
      </c>
      <c r="CV33" s="9"/>
      <c r="CW33" s="9"/>
      <c r="CX33" s="9"/>
      <c r="CY33" s="9"/>
      <c r="CZ33" s="9"/>
      <c r="DA33" s="9"/>
      <c r="DB33" s="9"/>
      <c r="DC33" s="9"/>
      <c r="EO33" s="7">
        <f>mgmt!$A244</f>
        <v>0.25</v>
      </c>
      <c r="EP33" s="14">
        <f>mgmt!B244</f>
        <v>0.64929999999999999</v>
      </c>
      <c r="EQ33" s="14">
        <f>1.96*mgmt!C244</f>
        <v>6.6835999999999993E-2</v>
      </c>
      <c r="ER33" s="14">
        <f>mgmt!F244</f>
        <v>0.1208</v>
      </c>
      <c r="ES33" s="14">
        <f>1.96*mgmt!G244</f>
        <v>4.7431999999999995E-2</v>
      </c>
      <c r="ET33" s="14">
        <f>mgmt!D244</f>
        <v>0.19739999999999999</v>
      </c>
      <c r="EU33" s="14">
        <f>1.96*mgmt!E244</f>
        <v>5.586E-2</v>
      </c>
      <c r="EV33" s="14">
        <f>mgmt!H244</f>
        <v>3.2599999999999997E-2</v>
      </c>
      <c r="EW33" s="14">
        <f>1.96*mgmt!I244</f>
        <v>2.1167999999999999E-2</v>
      </c>
      <c r="FL33" s="7"/>
      <c r="FM33" s="8"/>
      <c r="FN33" s="8"/>
      <c r="FO33" s="8"/>
      <c r="FP33" s="8"/>
    </row>
    <row r="34" spans="19:172" x14ac:dyDescent="0.25">
      <c r="S34" s="6" t="s">
        <v>305</v>
      </c>
      <c r="T34" s="6">
        <v>5</v>
      </c>
      <c r="U34" s="6">
        <f ca="1">INDIRECT(CONCATENATE("'",$S$1,"'!A")&amp;($V$1+T34))</f>
        <v>242526</v>
      </c>
      <c r="V34" s="9">
        <f ca="1">INDIRECT(CONCATENATE("'",$S$1,"'!B")&amp;($V$25+T34))</f>
        <v>0.61329999999999996</v>
      </c>
      <c r="W34" s="9">
        <f ca="1">INDIRECT(CONCATENATE("'",$S$1,"'!F")&amp;($V$25+T34))</f>
        <v>0.14249999999999999</v>
      </c>
      <c r="X34" s="9">
        <f ca="1">INDIRECT(CONCATENATE("'",$S$1,"'!D")&amp;($V$25+T34))</f>
        <v>0.20749999999999999</v>
      </c>
      <c r="Y34" s="9">
        <f ca="1">INDIRECT(CONCATENATE("'",$S$1,"'!H")&amp;($V$25+T34))</f>
        <v>3.6799999999999999E-2</v>
      </c>
      <c r="BG34" s="6">
        <f>b2a!$A271</f>
        <v>37</v>
      </c>
      <c r="BH34" s="14">
        <f>b2a!$B271</f>
        <v>0.47089999999999999</v>
      </c>
      <c r="BI34" s="14">
        <f>b2a!$D271</f>
        <v>0.31969999999999998</v>
      </c>
      <c r="BJ34" s="14">
        <f>b2a!$F271</f>
        <v>0.1449</v>
      </c>
      <c r="BK34" s="14">
        <f>b2a!$H271</f>
        <v>6.4500000000000002E-2</v>
      </c>
      <c r="BV34" s="6">
        <f>b4a!$A241</f>
        <v>23</v>
      </c>
      <c r="BW34" s="14">
        <f>b4a!$B241</f>
        <v>0.56830000000000003</v>
      </c>
      <c r="BX34" s="14">
        <f>b4a!$D241</f>
        <v>0.2407</v>
      </c>
      <c r="BY34" s="14">
        <f>b4a!$F241</f>
        <v>0.14280000000000001</v>
      </c>
      <c r="BZ34" s="14">
        <f>b4a!$H241</f>
        <v>4.82E-2</v>
      </c>
      <c r="CJ34" s="6">
        <f>'b7'!$A243</f>
        <v>24</v>
      </c>
      <c r="CK34" s="14">
        <f>'b7'!$B243</f>
        <v>0.56420000000000003</v>
      </c>
      <c r="CL34" s="14">
        <f>'b7'!$D243</f>
        <v>0.2457</v>
      </c>
      <c r="CM34" s="14">
        <f>'b7'!$F243</f>
        <v>0.13980000000000001</v>
      </c>
      <c r="CN34" s="14">
        <f>'b7'!$H243</f>
        <v>5.04E-2</v>
      </c>
      <c r="EO34" s="7">
        <f>mgmt!$A245</f>
        <v>0.25319999999999998</v>
      </c>
      <c r="EP34" s="14">
        <f>mgmt!B245</f>
        <v>0.64829999999999999</v>
      </c>
      <c r="EQ34" s="14">
        <f>1.96*mgmt!C245</f>
        <v>6.6247999999999987E-2</v>
      </c>
      <c r="ER34" s="14">
        <f>mgmt!F245</f>
        <v>0.121</v>
      </c>
      <c r="ES34" s="14">
        <f>1.96*mgmt!G245</f>
        <v>4.7236E-2</v>
      </c>
      <c r="ET34" s="14">
        <f>mgmt!D245</f>
        <v>0.19789999999999999</v>
      </c>
      <c r="EU34" s="14">
        <f>1.96*mgmt!E245</f>
        <v>5.5467999999999996E-2</v>
      </c>
      <c r="EV34" s="14">
        <f>mgmt!H245</f>
        <v>3.27E-2</v>
      </c>
      <c r="EW34" s="14">
        <f>1.96*mgmt!I245</f>
        <v>2.1167999999999999E-2</v>
      </c>
      <c r="FL34" s="6"/>
    </row>
    <row r="35" spans="19:172" x14ac:dyDescent="0.25">
      <c r="S35" s="6"/>
      <c r="T35" s="6"/>
      <c r="U35" s="6"/>
      <c r="V35" s="9">
        <f ca="1">INDIRECT(CONCATENATE("'",$S$1,"'!C")&amp;($V$25+T34))</f>
        <v>7.4800000000000005E-2</v>
      </c>
      <c r="W35" s="9">
        <f ca="1">INDIRECT(CONCATENATE("'",$S$1,"'!G")&amp;($V$25+T34))</f>
        <v>5.9499999999999997E-2</v>
      </c>
      <c r="X35" s="9">
        <f ca="1">INDIRECT(CONCATENATE("'",$S$1,"'!E")&amp;($V$25+T34))</f>
        <v>5.4300000000000001E-2</v>
      </c>
      <c r="Y35" s="9">
        <f ca="1">INDIRECT(CONCATENATE("'",$S$1,"'!I")&amp;($V$25+T34))</f>
        <v>2.1999999999999999E-2</v>
      </c>
      <c r="BG35" s="6">
        <f>b2a!$A272</f>
        <v>39</v>
      </c>
      <c r="BH35" s="14">
        <f>b2a!$B272</f>
        <v>0.4743</v>
      </c>
      <c r="BI35" s="14">
        <f>b2a!$D272</f>
        <v>0.31669999999999998</v>
      </c>
      <c r="BJ35" s="14">
        <f>b2a!$F272</f>
        <v>0.14499999999999999</v>
      </c>
      <c r="BK35" s="14">
        <f>b2a!$H272</f>
        <v>6.3899999999999998E-2</v>
      </c>
      <c r="BV35" s="6">
        <f>b4a!$A242</f>
        <v>24</v>
      </c>
      <c r="BW35" s="14">
        <f>b4a!$B242</f>
        <v>0.56869999999999998</v>
      </c>
      <c r="BX35" s="14">
        <f>b4a!$D242</f>
        <v>0.2412</v>
      </c>
      <c r="BY35" s="14">
        <f>b4a!$F242</f>
        <v>0.14180000000000001</v>
      </c>
      <c r="BZ35" s="14">
        <f>b4a!$H242</f>
        <v>4.8300000000000003E-2</v>
      </c>
      <c r="CJ35" s="6">
        <f>'b7'!$A244</f>
        <v>25</v>
      </c>
      <c r="CK35" s="14">
        <f>'b7'!$B244</f>
        <v>0.56879999999999997</v>
      </c>
      <c r="CL35" s="14">
        <f>'b7'!$D244</f>
        <v>0.24510000000000001</v>
      </c>
      <c r="CM35" s="14">
        <f>'b7'!$F244</f>
        <v>0.13600000000000001</v>
      </c>
      <c r="CN35" s="14">
        <f>'b7'!$H244</f>
        <v>5.0099999999999999E-2</v>
      </c>
      <c r="EO35" s="7">
        <f>mgmt!$A246</f>
        <v>0.25340000000000001</v>
      </c>
      <c r="EP35" s="14">
        <f>mgmt!B246</f>
        <v>0.64829999999999999</v>
      </c>
      <c r="EQ35" s="14">
        <f>1.96*mgmt!C246</f>
        <v>6.6247999999999987E-2</v>
      </c>
      <c r="ER35" s="14">
        <f>mgmt!F246</f>
        <v>0.1211</v>
      </c>
      <c r="ES35" s="14">
        <f>1.96*mgmt!G246</f>
        <v>4.7236E-2</v>
      </c>
      <c r="ET35" s="14">
        <f>mgmt!D246</f>
        <v>0.19789999999999999</v>
      </c>
      <c r="EU35" s="14">
        <f>1.96*mgmt!E246</f>
        <v>5.5467999999999996E-2</v>
      </c>
      <c r="EV35" s="14">
        <f>mgmt!H246</f>
        <v>3.27E-2</v>
      </c>
      <c r="EW35" s="14">
        <f>1.96*mgmt!I246</f>
        <v>2.1167999999999999E-2</v>
      </c>
      <c r="FL35" s="6"/>
    </row>
    <row r="36" spans="19:172" x14ac:dyDescent="0.25">
      <c r="S36" s="6" t="s">
        <v>273</v>
      </c>
      <c r="T36" s="6">
        <v>2</v>
      </c>
      <c r="U36" s="6">
        <f ca="1">INDIRECT(CONCATENATE("'",$S$1,"'!A")&amp;($V$1+T36))</f>
        <v>2728</v>
      </c>
      <c r="V36" s="9">
        <f ca="1">INDIRECT(CONCATENATE("'",$S$1,"'!B")&amp;($V$25+T36))</f>
        <v>0.72740000000000005</v>
      </c>
      <c r="W36" s="9">
        <f ca="1">INDIRECT(CONCATENATE("'",$S$1,"'!F")&amp;($V$25+T36))</f>
        <v>5.4800000000000001E-2</v>
      </c>
      <c r="X36" s="9">
        <f ca="1">INDIRECT(CONCATENATE("'",$S$1,"'!D")&amp;($V$25+T36))</f>
        <v>0.1386</v>
      </c>
      <c r="Y36" s="9">
        <f ca="1">INDIRECT(CONCATENATE("'",$S$1,"'!H")&amp;($V$25+T36))</f>
        <v>7.9100000000000004E-2</v>
      </c>
      <c r="BG36" s="6">
        <f>b2a!$A273</f>
        <v>40</v>
      </c>
      <c r="BH36" s="14">
        <f>b2a!$B273</f>
        <v>0.47599999999999998</v>
      </c>
      <c r="BI36" s="14">
        <f>b2a!$D273</f>
        <v>0.31530000000000002</v>
      </c>
      <c r="BJ36" s="14">
        <f>b2a!$F273</f>
        <v>0.14510000000000001</v>
      </c>
      <c r="BK36" s="14">
        <f>b2a!$H273</f>
        <v>6.3600000000000004E-2</v>
      </c>
      <c r="BV36" s="6">
        <f>b4a!$A243</f>
        <v>25</v>
      </c>
      <c r="BW36" s="14">
        <f>b4a!$B243</f>
        <v>0.56920000000000004</v>
      </c>
      <c r="BX36" s="14">
        <f>b4a!$D243</f>
        <v>0.24179999999999999</v>
      </c>
      <c r="BY36" s="14">
        <f>b4a!$F243</f>
        <v>0.14069999999999999</v>
      </c>
      <c r="BZ36" s="14">
        <f>b4a!$H243</f>
        <v>4.8300000000000003E-2</v>
      </c>
      <c r="CJ36" s="6">
        <f>'b7'!$A245</f>
        <v>26</v>
      </c>
      <c r="CK36" s="14">
        <f>'b7'!$B245</f>
        <v>0.57340000000000002</v>
      </c>
      <c r="CL36" s="14">
        <f>'b7'!$D245</f>
        <v>0.24440000000000001</v>
      </c>
      <c r="CM36" s="14">
        <f>'b7'!$F245</f>
        <v>0.13239999999999999</v>
      </c>
      <c r="CN36" s="14">
        <f>'b7'!$H245</f>
        <v>4.99E-2</v>
      </c>
      <c r="CW36" s="9"/>
      <c r="CX36" s="9"/>
      <c r="CY36" s="9"/>
      <c r="CZ36" s="9"/>
      <c r="DA36" s="9"/>
      <c r="DB36" s="9"/>
      <c r="DC36" s="9"/>
      <c r="EO36" s="7">
        <f>mgmt!$A247</f>
        <v>0.26340000000000002</v>
      </c>
      <c r="EP36" s="14">
        <f>mgmt!B247</f>
        <v>0.64539999999999997</v>
      </c>
      <c r="EQ36" s="14">
        <f>1.96*mgmt!C247</f>
        <v>6.4875999999999989E-2</v>
      </c>
      <c r="ER36" s="14">
        <f>mgmt!F247</f>
        <v>0.12189999999999999</v>
      </c>
      <c r="ES36" s="14">
        <f>1.96*mgmt!G247</f>
        <v>4.6452E-2</v>
      </c>
      <c r="ET36" s="14">
        <f>mgmt!D247</f>
        <v>0.19950000000000001</v>
      </c>
      <c r="EU36" s="14">
        <f>1.96*mgmt!E247</f>
        <v>5.4292E-2</v>
      </c>
      <c r="EV36" s="14">
        <f>mgmt!H247</f>
        <v>3.32E-2</v>
      </c>
      <c r="EW36" s="14">
        <f>1.96*mgmt!I247</f>
        <v>2.0971999999999998E-2</v>
      </c>
      <c r="FL36" s="7"/>
      <c r="FM36" s="8"/>
      <c r="FN36" s="8"/>
      <c r="FO36" s="8"/>
      <c r="FP36" s="8"/>
    </row>
    <row r="37" spans="19:172" x14ac:dyDescent="0.25">
      <c r="S37" s="6"/>
      <c r="T37" s="6"/>
      <c r="U37" s="6"/>
      <c r="V37" s="9">
        <f ca="1">INDIRECT(CONCATENATE("'",$S$1,"'!C")&amp;($V$25+T36))</f>
        <v>8.9800000000000005E-2</v>
      </c>
      <c r="W37" s="9">
        <f ca="1">INDIRECT(CONCATENATE("'",$S$1,"'!G")&amp;($V$25+T36))</f>
        <v>6.5000000000000002E-2</v>
      </c>
      <c r="X37" s="9">
        <f ca="1">INDIRECT(CONCATENATE("'",$S$1,"'!E")&amp;($V$25+T36))</f>
        <v>5.3400000000000003E-2</v>
      </c>
      <c r="Y37" s="9">
        <f ca="1">INDIRECT(CONCATENATE("'",$S$1,"'!I")&amp;($V$25+T36))</f>
        <v>6.3E-2</v>
      </c>
      <c r="BG37" s="6">
        <f>b2a!$A274</f>
        <v>46</v>
      </c>
      <c r="BH37" s="14">
        <f>b2a!$B274</f>
        <v>0.48609999999999998</v>
      </c>
      <c r="BI37" s="14">
        <f>b2a!$D274</f>
        <v>0.30659999999999998</v>
      </c>
      <c r="BJ37" s="14">
        <f>b2a!$F274</f>
        <v>0.1454</v>
      </c>
      <c r="BK37" s="14">
        <f>b2a!$H274</f>
        <v>6.2E-2</v>
      </c>
      <c r="BV37" s="6">
        <f>b4a!$A244</f>
        <v>26</v>
      </c>
      <c r="BW37" s="14">
        <f>b4a!$B244</f>
        <v>0.5696</v>
      </c>
      <c r="BX37" s="14">
        <f>b4a!$D244</f>
        <v>0.24229999999999999</v>
      </c>
      <c r="BY37" s="14">
        <f>b4a!$F244</f>
        <v>0.13969999999999999</v>
      </c>
      <c r="BZ37" s="14">
        <f>b4a!$H244</f>
        <v>4.8399999999999999E-2</v>
      </c>
      <c r="CJ37" s="6">
        <f>'b7'!$A246</f>
        <v>27</v>
      </c>
      <c r="CK37" s="14">
        <f>'b7'!$B246</f>
        <v>0.57789999999999997</v>
      </c>
      <c r="CL37" s="14">
        <f>'b7'!$D246</f>
        <v>0.2437</v>
      </c>
      <c r="CM37" s="14">
        <f>'b7'!$F246</f>
        <v>0.1288</v>
      </c>
      <c r="CN37" s="14">
        <f>'b7'!$H246</f>
        <v>4.9599999999999998E-2</v>
      </c>
      <c r="EO37" s="7">
        <f>mgmt!$A248</f>
        <v>0.2666</v>
      </c>
      <c r="EP37" s="14">
        <f>mgmt!B248</f>
        <v>0.64439999999999997</v>
      </c>
      <c r="EQ37" s="14">
        <f>1.96*mgmt!C248</f>
        <v>6.4287999999999998E-2</v>
      </c>
      <c r="ER37" s="14">
        <f>mgmt!F248</f>
        <v>0.1222</v>
      </c>
      <c r="ES37" s="14">
        <f>1.96*mgmt!G248</f>
        <v>4.6255999999999999E-2</v>
      </c>
      <c r="ET37" s="14">
        <f>mgmt!D248</f>
        <v>0.2</v>
      </c>
      <c r="EU37" s="14">
        <f>1.96*mgmt!E248</f>
        <v>5.3899999999999997E-2</v>
      </c>
      <c r="EV37" s="14">
        <f>mgmt!H248</f>
        <v>3.3399999999999999E-2</v>
      </c>
      <c r="EW37" s="14">
        <f>1.96*mgmt!I248</f>
        <v>2.0971999999999998E-2</v>
      </c>
    </row>
    <row r="38" spans="19:172" x14ac:dyDescent="0.25">
      <c r="S38" s="6" t="s">
        <v>280</v>
      </c>
      <c r="T38" s="6">
        <v>9</v>
      </c>
      <c r="U38" s="6">
        <f ca="1">INDIRECT(CONCATENATE("'",$S$1,"'!A")&amp;($V$1+T38))</f>
        <v>293100000000</v>
      </c>
      <c r="V38" s="9">
        <f ca="1">INDIRECT(CONCATENATE("'",$S$1,"'!B")&amp;($V$25+T38))</f>
        <v>0.55389999999999995</v>
      </c>
      <c r="W38" s="9">
        <f ca="1">INDIRECT(CONCATENATE("'",$S$1,"'!F")&amp;($V$25+T38))</f>
        <v>0.24310000000000001</v>
      </c>
      <c r="X38" s="9">
        <f ca="1">INDIRECT(CONCATENATE("'",$S$1,"'!D")&amp;($V$25+T38))</f>
        <v>0.15340000000000001</v>
      </c>
      <c r="Y38" s="9">
        <f ca="1">INDIRECT(CONCATENATE("'",$S$1,"'!H")&amp;($V$25+T38))</f>
        <v>4.9599999999999998E-2</v>
      </c>
      <c r="BG38" s="6">
        <f>b2a!$A275</f>
        <v>48</v>
      </c>
      <c r="BH38" s="14">
        <f>b2a!$B275</f>
        <v>0.48949999999999999</v>
      </c>
      <c r="BI38" s="14">
        <f>b2a!$D275</f>
        <v>0.30370000000000003</v>
      </c>
      <c r="BJ38" s="14">
        <f>b2a!$F275</f>
        <v>0.1454</v>
      </c>
      <c r="BK38" s="14">
        <f>b2a!$H275</f>
        <v>6.1400000000000003E-2</v>
      </c>
      <c r="BV38" s="6">
        <f>b4a!$A245</f>
        <v>27</v>
      </c>
      <c r="BW38" s="14">
        <f>b4a!$B245</f>
        <v>0.56999999999999995</v>
      </c>
      <c r="BX38" s="14">
        <f>b4a!$D245</f>
        <v>0.2429</v>
      </c>
      <c r="BY38" s="14">
        <f>b4a!$F245</f>
        <v>0.13869999999999999</v>
      </c>
      <c r="BZ38" s="14">
        <f>b4a!$H245</f>
        <v>4.8399999999999999E-2</v>
      </c>
      <c r="CJ38" s="6">
        <f>'b7'!$A247</f>
        <v>28</v>
      </c>
      <c r="CK38" s="14">
        <f>'b7'!$B247</f>
        <v>0.58240000000000003</v>
      </c>
      <c r="CL38" s="14">
        <f>'b7'!$D247</f>
        <v>0.24299999999999999</v>
      </c>
      <c r="CM38" s="14">
        <f>'b7'!$F247</f>
        <v>0.12529999999999999</v>
      </c>
      <c r="CN38" s="14">
        <f>'b7'!$H247</f>
        <v>4.9299999999999997E-2</v>
      </c>
      <c r="EO38" s="7">
        <f>mgmt!$A249</f>
        <v>0.26679999999999998</v>
      </c>
      <c r="EP38" s="14">
        <f>mgmt!B249</f>
        <v>0.64439999999999997</v>
      </c>
      <c r="EQ38" s="14">
        <f>1.96*mgmt!C249</f>
        <v>6.4287999999999998E-2</v>
      </c>
      <c r="ER38" s="14">
        <f>mgmt!F249</f>
        <v>0.1222</v>
      </c>
      <c r="ES38" s="14">
        <f>1.96*mgmt!G249</f>
        <v>4.6255999999999999E-2</v>
      </c>
      <c r="ET38" s="14">
        <f>mgmt!D249</f>
        <v>0.2</v>
      </c>
      <c r="EU38" s="14">
        <f>1.96*mgmt!E249</f>
        <v>5.3899999999999997E-2</v>
      </c>
      <c r="EV38" s="14">
        <f>mgmt!H249</f>
        <v>3.3399999999999999E-2</v>
      </c>
      <c r="EW38" s="14">
        <f>1.96*mgmt!I249</f>
        <v>2.0971999999999998E-2</v>
      </c>
    </row>
    <row r="39" spans="19:172" x14ac:dyDescent="0.25">
      <c r="S39" s="6"/>
      <c r="T39" s="6"/>
      <c r="U39" s="6"/>
      <c r="V39" s="9">
        <f ca="1">INDIRECT(CONCATENATE("'",$S$1,"'!C")&amp;($V$25+T38))</f>
        <v>9.01E-2</v>
      </c>
      <c r="W39" s="9">
        <f ca="1">INDIRECT(CONCATENATE("'",$S$1,"'!G")&amp;($V$25+T38))</f>
        <v>8.7999999999999995E-2</v>
      </c>
      <c r="X39" s="9">
        <f ca="1">INDIRECT(CONCATENATE("'",$S$1,"'!E")&amp;($V$25+T38))</f>
        <v>5.5199999999999999E-2</v>
      </c>
      <c r="Y39" s="9">
        <f ca="1">INDIRECT(CONCATENATE("'",$S$1,"'!I")&amp;($V$25+T38))</f>
        <v>3.1600000000000003E-2</v>
      </c>
      <c r="BG39" s="6">
        <f>b2a!$A276</f>
        <v>49</v>
      </c>
      <c r="BH39" s="14">
        <f>b2a!$B276</f>
        <v>0.49120000000000003</v>
      </c>
      <c r="BI39" s="14">
        <f>b2a!$D276</f>
        <v>0.30220000000000002</v>
      </c>
      <c r="BJ39" s="14">
        <f>b2a!$F276</f>
        <v>0.14549999999999999</v>
      </c>
      <c r="BK39" s="14">
        <f>b2a!$H276</f>
        <v>6.1100000000000002E-2</v>
      </c>
      <c r="BV39" s="6">
        <f>b4a!$A246</f>
        <v>28</v>
      </c>
      <c r="BW39" s="14">
        <f>b4a!$B246</f>
        <v>0.57050000000000001</v>
      </c>
      <c r="BX39" s="14">
        <f>b4a!$D246</f>
        <v>0.24340000000000001</v>
      </c>
      <c r="BY39" s="14">
        <f>b4a!$F246</f>
        <v>0.1376</v>
      </c>
      <c r="BZ39" s="14">
        <f>b4a!$H246</f>
        <v>4.8500000000000001E-2</v>
      </c>
      <c r="CJ39" s="6">
        <f>'b7'!$A248</f>
        <v>29</v>
      </c>
      <c r="CK39" s="14">
        <f>'b7'!$B248</f>
        <v>0.58679999999999999</v>
      </c>
      <c r="CL39" s="14">
        <f>'b7'!$D248</f>
        <v>0.2422</v>
      </c>
      <c r="CM39" s="14">
        <f>'b7'!$F248</f>
        <v>0.12189999999999999</v>
      </c>
      <c r="CN39" s="14">
        <f>'b7'!$H248</f>
        <v>4.9099999999999998E-2</v>
      </c>
      <c r="EO39" s="7">
        <f>mgmt!$A250</f>
        <v>0.27660000000000001</v>
      </c>
      <c r="EP39" s="14">
        <f>mgmt!B250</f>
        <v>0.64149999999999996</v>
      </c>
      <c r="EQ39" s="14">
        <f>1.96*mgmt!C250</f>
        <v>6.2915999999999986E-2</v>
      </c>
      <c r="ER39" s="14">
        <f>mgmt!F250</f>
        <v>0.1231</v>
      </c>
      <c r="ES39" s="14">
        <f>1.96*mgmt!G250</f>
        <v>4.5471999999999999E-2</v>
      </c>
      <c r="ET39" s="14">
        <f>mgmt!D250</f>
        <v>0.20150000000000001</v>
      </c>
      <c r="EU39" s="14">
        <f>1.96*mgmt!E250</f>
        <v>5.2724E-2</v>
      </c>
      <c r="EV39" s="14">
        <f>mgmt!H250</f>
        <v>3.39E-2</v>
      </c>
      <c r="EW39" s="14">
        <f>1.96*mgmt!I250</f>
        <v>2.0775999999999999E-2</v>
      </c>
    </row>
    <row r="40" spans="19:172" x14ac:dyDescent="0.25">
      <c r="S40" s="6" t="s">
        <v>271</v>
      </c>
      <c r="T40" s="6">
        <v>0</v>
      </c>
      <c r="U40" s="6">
        <f ca="1">INDIRECT(CONCATENATE("'",$S$1,"'!A")&amp;($V$1+T40))</f>
        <v>45</v>
      </c>
      <c r="V40" s="9">
        <f ca="1">INDIRECT(CONCATENATE("'",$S$1,"'!B")&amp;($V$25+T40))</f>
        <v>0.2437</v>
      </c>
      <c r="W40" s="9">
        <f ca="1">INDIRECT(CONCATENATE("'",$S$1,"'!F")&amp;($V$25+T40))</f>
        <v>0.28170000000000001</v>
      </c>
      <c r="X40" s="9">
        <f ca="1">INDIRECT(CONCATENATE("'",$S$1,"'!D")&amp;($V$25+T40))</f>
        <v>0.377</v>
      </c>
      <c r="Y40" s="9">
        <f ca="1">INDIRECT(CONCATENATE("'",$S$1,"'!H")&amp;($V$25+T40))</f>
        <v>9.7500000000000003E-2</v>
      </c>
      <c r="BG40" s="6">
        <f>b2a!$A277</f>
        <v>50</v>
      </c>
      <c r="BH40" s="14">
        <f>b2a!$B277</f>
        <v>0.49280000000000002</v>
      </c>
      <c r="BI40" s="14">
        <f>b2a!$D277</f>
        <v>0.30080000000000001</v>
      </c>
      <c r="BJ40" s="14">
        <f>b2a!$F277</f>
        <v>0.14549999999999999</v>
      </c>
      <c r="BK40" s="14">
        <f>b2a!$H277</f>
        <v>6.0900000000000003E-2</v>
      </c>
      <c r="BV40" s="6">
        <f>b4a!$A247</f>
        <v>30</v>
      </c>
      <c r="BW40" s="14">
        <f>b4a!$B247</f>
        <v>0.57130000000000003</v>
      </c>
      <c r="BX40" s="14">
        <f>b4a!$D247</f>
        <v>0.2445</v>
      </c>
      <c r="BY40" s="14">
        <f>b4a!$F247</f>
        <v>0.1356</v>
      </c>
      <c r="BZ40" s="14">
        <f>b4a!$H247</f>
        <v>4.8599999999999997E-2</v>
      </c>
      <c r="CJ40" s="6">
        <f>'b7'!$A249</f>
        <v>30</v>
      </c>
      <c r="CK40" s="14">
        <f>'b7'!$B249</f>
        <v>0.59130000000000005</v>
      </c>
      <c r="CL40" s="14">
        <f>'b7'!$D249</f>
        <v>0.2414</v>
      </c>
      <c r="CM40" s="14">
        <f>'b7'!$F249</f>
        <v>0.11849999999999999</v>
      </c>
      <c r="CN40" s="14">
        <f>'b7'!$H249</f>
        <v>4.8800000000000003E-2</v>
      </c>
      <c r="EO40" s="7">
        <f>mgmt!$A251</f>
        <v>0.28000000000000003</v>
      </c>
      <c r="EP40" s="14">
        <f>mgmt!B251</f>
        <v>0.64049999999999996</v>
      </c>
      <c r="EQ40" s="14">
        <f>1.96*mgmt!C251</f>
        <v>6.2328000000000001E-2</v>
      </c>
      <c r="ER40" s="14">
        <f>mgmt!F251</f>
        <v>0.1234</v>
      </c>
      <c r="ES40" s="14">
        <f>1.96*mgmt!G251</f>
        <v>4.5079999999999995E-2</v>
      </c>
      <c r="ET40" s="14">
        <f>mgmt!D251</f>
        <v>0.2021</v>
      </c>
      <c r="EU40" s="14">
        <f>1.96*mgmt!E251</f>
        <v>5.2332000000000004E-2</v>
      </c>
      <c r="EV40" s="14">
        <f>mgmt!H251</f>
        <v>3.4000000000000002E-2</v>
      </c>
      <c r="EW40" s="14">
        <f>1.96*mgmt!I251</f>
        <v>2.0775999999999999E-2</v>
      </c>
    </row>
    <row r="41" spans="19:172" x14ac:dyDescent="0.25">
      <c r="S41" s="6"/>
      <c r="T41" s="6"/>
      <c r="U41" s="6"/>
      <c r="V41" s="9">
        <f ca="1">INDIRECT(CONCATENATE("'",$S$1,"'!C")&amp;($V$25+T40))</f>
        <v>8.3000000000000004E-2</v>
      </c>
      <c r="W41" s="9">
        <f ca="1">INDIRECT(CONCATENATE("'",$S$1,"'!G")&amp;($V$25+T40))</f>
        <v>9.4600000000000004E-2</v>
      </c>
      <c r="X41" s="9">
        <f ca="1">INDIRECT(CONCATENATE("'",$S$1,"'!E")&amp;($V$25+T40))</f>
        <v>8.6900000000000005E-2</v>
      </c>
      <c r="Y41" s="9">
        <f ca="1">INDIRECT(CONCATENATE("'",$S$1,"'!I")&amp;($V$25+T40))</f>
        <v>3.6700000000000003E-2</v>
      </c>
      <c r="BG41" s="6">
        <f>b2a!$A278</f>
        <v>51</v>
      </c>
      <c r="BH41" s="14">
        <f>b2a!$B278</f>
        <v>0.4945</v>
      </c>
      <c r="BI41" s="14">
        <f>b2a!$D278</f>
        <v>0.2994</v>
      </c>
      <c r="BJ41" s="14">
        <f>b2a!$F278</f>
        <v>0.14549999999999999</v>
      </c>
      <c r="BK41" s="14">
        <f>b2a!$H278</f>
        <v>6.0600000000000001E-2</v>
      </c>
      <c r="BV41" s="6">
        <f>b4a!$A248</f>
        <v>31</v>
      </c>
      <c r="BW41" s="14">
        <f>b4a!$B248</f>
        <v>0.57169999999999999</v>
      </c>
      <c r="BX41" s="14">
        <f>b4a!$D248</f>
        <v>0.24510000000000001</v>
      </c>
      <c r="BY41" s="14">
        <f>b4a!$F248</f>
        <v>0.1346</v>
      </c>
      <c r="BZ41" s="14">
        <f>b4a!$H248</f>
        <v>4.8599999999999997E-2</v>
      </c>
      <c r="CJ41" s="6">
        <f>'b7'!$A250</f>
        <v>31</v>
      </c>
      <c r="CK41" s="14">
        <f>'b7'!$B250</f>
        <v>0.59560000000000002</v>
      </c>
      <c r="CL41" s="14">
        <f>'b7'!$D250</f>
        <v>0.24060000000000001</v>
      </c>
      <c r="CM41" s="14">
        <f>'b7'!$F250</f>
        <v>0.1153</v>
      </c>
      <c r="CN41" s="14">
        <f>'b7'!$H250</f>
        <v>4.8500000000000001E-2</v>
      </c>
      <c r="EO41" s="7">
        <f>mgmt!$A252</f>
        <v>0.28660000000000002</v>
      </c>
      <c r="EP41" s="14">
        <f>mgmt!B252</f>
        <v>0.63859999999999995</v>
      </c>
      <c r="EQ41" s="14">
        <f>1.96*mgmt!C252</f>
        <v>6.1348E-2</v>
      </c>
      <c r="ER41" s="14">
        <f>mgmt!F252</f>
        <v>0.1239</v>
      </c>
      <c r="ES41" s="14">
        <f>1.96*mgmt!G252</f>
        <v>4.4687999999999999E-2</v>
      </c>
      <c r="ET41" s="14">
        <f>mgmt!D252</f>
        <v>0.2031</v>
      </c>
      <c r="EU41" s="14">
        <f>1.96*mgmt!E252</f>
        <v>5.1547999999999997E-2</v>
      </c>
      <c r="EV41" s="14">
        <f>mgmt!H252</f>
        <v>3.44E-2</v>
      </c>
      <c r="EW41" s="14">
        <f>1.96*mgmt!I252</f>
        <v>2.0580000000000001E-2</v>
      </c>
    </row>
    <row r="42" spans="19:172" x14ac:dyDescent="0.25">
      <c r="S42" s="6" t="s">
        <v>279</v>
      </c>
      <c r="T42" s="6">
        <v>8</v>
      </c>
      <c r="U42" s="6">
        <f ca="1">INDIRECT(CONCATENATE("'",$S$1,"'!A")&amp;($V$1+T42))</f>
        <v>5052000000</v>
      </c>
      <c r="V42" s="9">
        <f ca="1">INDIRECT(CONCATENATE("'",$S$1,"'!B")&amp;($V$25+T42))</f>
        <v>0.56130000000000002</v>
      </c>
      <c r="W42" s="9">
        <f ca="1">INDIRECT(CONCATENATE("'",$S$1,"'!F")&amp;($V$25+T42))</f>
        <v>0.127</v>
      </c>
      <c r="X42" s="9">
        <f ca="1">INDIRECT(CONCATENATE("'",$S$1,"'!D")&amp;($V$25+T42))</f>
        <v>0.28029999999999999</v>
      </c>
      <c r="Y42" s="9">
        <f ca="1">INDIRECT(CONCATENATE("'",$S$1,"'!H")&amp;($V$25+T42))</f>
        <v>3.1399999999999997E-2</v>
      </c>
      <c r="BG42" s="6">
        <f>b2a!$A279</f>
        <v>57</v>
      </c>
      <c r="BH42" s="14">
        <f>b2a!$B279</f>
        <v>0.50460000000000005</v>
      </c>
      <c r="BI42" s="14">
        <f>b2a!$D279</f>
        <v>0.2908</v>
      </c>
      <c r="BJ42" s="14">
        <f>b2a!$F279</f>
        <v>0.1457</v>
      </c>
      <c r="BK42" s="14">
        <f>b2a!$H279</f>
        <v>5.8999999999999997E-2</v>
      </c>
      <c r="BV42" s="6">
        <f>b4a!$A249</f>
        <v>32</v>
      </c>
      <c r="BW42" s="14">
        <f>b4a!$B249</f>
        <v>0.57210000000000005</v>
      </c>
      <c r="BX42" s="14">
        <f>b4a!$D249</f>
        <v>0.24560000000000001</v>
      </c>
      <c r="BY42" s="14">
        <f>b4a!$F249</f>
        <v>0.1336</v>
      </c>
      <c r="BZ42" s="14">
        <f>b4a!$H249</f>
        <v>4.87E-2</v>
      </c>
      <c r="CJ42" s="6">
        <f>'b7'!$A251</f>
        <v>32</v>
      </c>
      <c r="CK42" s="14">
        <f>'b7'!$B251</f>
        <v>0.59989999999999999</v>
      </c>
      <c r="CL42" s="14">
        <f>'b7'!$D251</f>
        <v>0.23980000000000001</v>
      </c>
      <c r="CM42" s="14">
        <f>'b7'!$F251</f>
        <v>0.11210000000000001</v>
      </c>
      <c r="CN42" s="14">
        <f>'b7'!$H251</f>
        <v>4.82E-2</v>
      </c>
      <c r="EO42" s="7">
        <f>mgmt!$A253</f>
        <v>0.29320000000000002</v>
      </c>
      <c r="EP42" s="14">
        <f>mgmt!B253</f>
        <v>0.63660000000000005</v>
      </c>
      <c r="EQ42" s="14">
        <f>1.96*mgmt!C253</f>
        <v>6.0564E-2</v>
      </c>
      <c r="ER42" s="14">
        <f>mgmt!F253</f>
        <v>0.1245</v>
      </c>
      <c r="ES42" s="14">
        <f>1.96*mgmt!G253</f>
        <v>4.41E-2</v>
      </c>
      <c r="ET42" s="14">
        <f>mgmt!D253</f>
        <v>0.2041</v>
      </c>
      <c r="EU42" s="14">
        <f>1.96*mgmt!E253</f>
        <v>5.0763999999999997E-2</v>
      </c>
      <c r="EV42" s="14">
        <f>mgmt!H253</f>
        <v>3.4700000000000002E-2</v>
      </c>
      <c r="EW42" s="14">
        <f>1.96*mgmt!I253</f>
        <v>2.0580000000000001E-2</v>
      </c>
    </row>
    <row r="43" spans="19:172" x14ac:dyDescent="0.25">
      <c r="S43" s="6"/>
      <c r="T43" s="6"/>
      <c r="U43" s="6"/>
      <c r="V43" s="9">
        <f ca="1">INDIRECT(CONCATENATE("'",$S$1,"'!C")&amp;($V$25+T42))</f>
        <v>3.09E-2</v>
      </c>
      <c r="W43" s="9">
        <f ca="1">INDIRECT(CONCATENATE("'",$S$1,"'!G")&amp;($V$25+T42))</f>
        <v>2.4500000000000001E-2</v>
      </c>
      <c r="X43" s="9">
        <f ca="1">INDIRECT(CONCATENATE("'",$S$1,"'!E")&amp;($V$25+T42))</f>
        <v>2.63E-2</v>
      </c>
      <c r="Y43" s="9">
        <f ca="1">INDIRECT(CONCATENATE("'",$S$1,"'!I")&amp;($V$25+T42))</f>
        <v>1.06E-2</v>
      </c>
      <c r="BG43" s="6">
        <f>b2a!$A280</f>
        <v>58</v>
      </c>
      <c r="BH43" s="14">
        <f>b2a!$B280</f>
        <v>0.50619999999999998</v>
      </c>
      <c r="BI43" s="14">
        <f>b2a!$D280</f>
        <v>0.28939999999999999</v>
      </c>
      <c r="BJ43" s="14">
        <f>b2a!$F280</f>
        <v>0.1457</v>
      </c>
      <c r="BK43" s="14">
        <f>b2a!$H280</f>
        <v>5.8700000000000002E-2</v>
      </c>
      <c r="BV43" s="6">
        <f>b4a!$A250</f>
        <v>33</v>
      </c>
      <c r="BW43" s="14">
        <f>b4a!$B250</f>
        <v>0.57250000000000001</v>
      </c>
      <c r="BX43" s="14">
        <f>b4a!$D250</f>
        <v>0.2462</v>
      </c>
      <c r="BY43" s="14">
        <f>b4a!$F250</f>
        <v>0.1326</v>
      </c>
      <c r="BZ43" s="14">
        <f>b4a!$H250</f>
        <v>4.87E-2</v>
      </c>
      <c r="CJ43" s="6">
        <f>'b7'!$A252</f>
        <v>33</v>
      </c>
      <c r="CK43" s="14">
        <f>'b7'!$B252</f>
        <v>0.60419999999999996</v>
      </c>
      <c r="CL43" s="14">
        <f>'b7'!$D252</f>
        <v>0.2389</v>
      </c>
      <c r="CM43" s="14">
        <f>'b7'!$F252</f>
        <v>0.109</v>
      </c>
      <c r="CN43" s="14">
        <f>'b7'!$H252</f>
        <v>4.7899999999999998E-2</v>
      </c>
      <c r="EO43" s="7">
        <f>mgmt!$A254</f>
        <v>0.29339999999999999</v>
      </c>
      <c r="EP43" s="14">
        <f>mgmt!B254</f>
        <v>0.63660000000000005</v>
      </c>
      <c r="EQ43" s="14">
        <f>1.96*mgmt!C254</f>
        <v>6.0367999999999998E-2</v>
      </c>
      <c r="ER43" s="14">
        <f>mgmt!F254</f>
        <v>0.1245</v>
      </c>
      <c r="ES43" s="14">
        <f>1.96*mgmt!G254</f>
        <v>4.41E-2</v>
      </c>
      <c r="ET43" s="14">
        <f>mgmt!D254</f>
        <v>0.20419999999999999</v>
      </c>
      <c r="EU43" s="14">
        <f>1.96*mgmt!E254</f>
        <v>5.0763999999999997E-2</v>
      </c>
      <c r="EV43" s="14">
        <f>mgmt!H254</f>
        <v>3.4700000000000002E-2</v>
      </c>
      <c r="EW43" s="14">
        <f>1.96*mgmt!I254</f>
        <v>2.0580000000000001E-2</v>
      </c>
    </row>
    <row r="44" spans="19:172" x14ac:dyDescent="0.25">
      <c r="S44" s="6" t="s">
        <v>277</v>
      </c>
      <c r="T44" s="6">
        <v>6</v>
      </c>
      <c r="U44" s="6">
        <f ca="1">INDIRECT(CONCATENATE("'",$S$1,"'!A")&amp;($V$1+T44))</f>
        <v>606162</v>
      </c>
      <c r="V44" s="9">
        <f ca="1">INDIRECT(CONCATENATE("'",$S$1,"'!B")&amp;($V$25+T44))</f>
        <v>0.58799999999999997</v>
      </c>
      <c r="W44" s="9">
        <f ca="1">INDIRECT(CONCATENATE("'",$S$1,"'!F")&amp;($V$25+T44))</f>
        <v>0.1003</v>
      </c>
      <c r="X44" s="9">
        <f ca="1">INDIRECT(CONCATENATE("'",$S$1,"'!D")&amp;($V$25+T44))</f>
        <v>0.19059999999999999</v>
      </c>
      <c r="Y44" s="9">
        <f ca="1">INDIRECT(CONCATENATE("'",$S$1,"'!H")&amp;($V$25+T44))</f>
        <v>0.1211</v>
      </c>
      <c r="BG44" s="6">
        <f>b2a!$A281</f>
        <v>60</v>
      </c>
      <c r="BH44" s="14">
        <f>b2a!$B281</f>
        <v>0.50960000000000005</v>
      </c>
      <c r="BI44" s="14">
        <f>b2a!$D281</f>
        <v>0.28660000000000002</v>
      </c>
      <c r="BJ44" s="14">
        <f>b2a!$F281</f>
        <v>0.1457</v>
      </c>
      <c r="BK44" s="14">
        <f>b2a!$H281</f>
        <v>5.8200000000000002E-2</v>
      </c>
      <c r="BV44" s="6">
        <f>b4a!$A251</f>
        <v>34</v>
      </c>
      <c r="BW44" s="14">
        <f>b4a!$B251</f>
        <v>0.57289999999999996</v>
      </c>
      <c r="BX44" s="14">
        <f>b4a!$D251</f>
        <v>0.2467</v>
      </c>
      <c r="BY44" s="14">
        <f>b4a!$F251</f>
        <v>0.13159999999999999</v>
      </c>
      <c r="BZ44" s="14">
        <f>b4a!$H251</f>
        <v>4.87E-2</v>
      </c>
      <c r="CJ44" s="6">
        <f>'b7'!$A253</f>
        <v>34</v>
      </c>
      <c r="CK44" s="14">
        <f>'b7'!$B253</f>
        <v>0.60840000000000005</v>
      </c>
      <c r="CL44" s="14">
        <f>'b7'!$D253</f>
        <v>0.23799999999999999</v>
      </c>
      <c r="CM44" s="14">
        <f>'b7'!$F253</f>
        <v>0.10589999999999999</v>
      </c>
      <c r="CN44" s="14">
        <f>'b7'!$H253</f>
        <v>4.7600000000000003E-2</v>
      </c>
      <c r="EO44" s="7">
        <f>mgmt!$A255</f>
        <v>0.30659999999999998</v>
      </c>
      <c r="EP44" s="14">
        <f>mgmt!B255</f>
        <v>0.63270000000000004</v>
      </c>
      <c r="EQ44" s="14">
        <f>1.96*mgmt!C255</f>
        <v>5.8603999999999996E-2</v>
      </c>
      <c r="ER44" s="14">
        <f>mgmt!F255</f>
        <v>0.12570000000000001</v>
      </c>
      <c r="ES44" s="14">
        <f>1.96*mgmt!G255</f>
        <v>4.3119999999999999E-2</v>
      </c>
      <c r="ET44" s="14">
        <f>mgmt!D255</f>
        <v>0.20619999999999999</v>
      </c>
      <c r="EU44" s="14">
        <f>1.96*mgmt!E255</f>
        <v>4.9196000000000004E-2</v>
      </c>
      <c r="EV44" s="14">
        <f>mgmt!H255</f>
        <v>3.5400000000000001E-2</v>
      </c>
      <c r="EW44" s="14">
        <f>1.96*mgmt!I255</f>
        <v>2.0188000000000001E-2</v>
      </c>
    </row>
    <row r="45" spans="19:172" x14ac:dyDescent="0.25">
      <c r="S45" s="6"/>
      <c r="T45" s="6"/>
      <c r="U45" s="6"/>
      <c r="V45" s="9">
        <f ca="1">INDIRECT(CONCATENATE("'",$S$1,"'!C")&amp;($V$25+T44))</f>
        <v>0.1009</v>
      </c>
      <c r="W45" s="9">
        <f ca="1">INDIRECT(CONCATENATE("'",$S$1,"'!G")&amp;($V$25+T44))</f>
        <v>4.4699999999999997E-2</v>
      </c>
      <c r="X45" s="9">
        <f ca="1">INDIRECT(CONCATENATE("'",$S$1,"'!E")&amp;($V$25+T44))</f>
        <v>7.7399999999999997E-2</v>
      </c>
      <c r="Y45" s="9">
        <f ca="1">INDIRECT(CONCATENATE("'",$S$1,"'!I")&amp;($V$25+T44))</f>
        <v>8.7400000000000005E-2</v>
      </c>
      <c r="BG45" s="6">
        <f>b2a!$A282</f>
        <v>63</v>
      </c>
      <c r="BH45" s="14">
        <f>b2a!$B282</f>
        <v>0.51449999999999996</v>
      </c>
      <c r="BI45" s="14">
        <f>b2a!$D282</f>
        <v>0.28239999999999998</v>
      </c>
      <c r="BJ45" s="14">
        <f>b2a!$F282</f>
        <v>0.1457</v>
      </c>
      <c r="BK45" s="14">
        <f>b2a!$H282</f>
        <v>5.7299999999999997E-2</v>
      </c>
      <c r="BV45" s="6">
        <f>b4a!$A252</f>
        <v>35</v>
      </c>
      <c r="BW45" s="14">
        <f>b4a!$B252</f>
        <v>0.57330000000000003</v>
      </c>
      <c r="BX45" s="14">
        <f>b4a!$D252</f>
        <v>0.24729999999999999</v>
      </c>
      <c r="BY45" s="14">
        <f>b4a!$F252</f>
        <v>0.13059999999999999</v>
      </c>
      <c r="BZ45" s="14">
        <f>b4a!$H252</f>
        <v>4.8800000000000003E-2</v>
      </c>
      <c r="CJ45" s="6">
        <f>'b7'!$A254</f>
        <v>35</v>
      </c>
      <c r="CK45" s="14">
        <f>'b7'!$B254</f>
        <v>0.61260000000000003</v>
      </c>
      <c r="CL45" s="14">
        <f>'b7'!$D254</f>
        <v>0.23710000000000001</v>
      </c>
      <c r="CM45" s="14">
        <f>'b7'!$F254</f>
        <v>0.10299999999999999</v>
      </c>
      <c r="CN45" s="14">
        <f>'b7'!$H254</f>
        <v>4.7300000000000002E-2</v>
      </c>
      <c r="EO45" s="7">
        <f>mgmt!$A256</f>
        <v>0.30680000000000002</v>
      </c>
      <c r="EP45" s="14">
        <f>mgmt!B256</f>
        <v>0.63260000000000005</v>
      </c>
      <c r="EQ45" s="14">
        <f>1.96*mgmt!C256</f>
        <v>5.8603999999999996E-2</v>
      </c>
      <c r="ER45" s="14">
        <f>mgmt!F256</f>
        <v>0.12570000000000001</v>
      </c>
      <c r="ES45" s="14">
        <f>1.96*mgmt!G256</f>
        <v>4.3119999999999999E-2</v>
      </c>
      <c r="ET45" s="14">
        <f>mgmt!D256</f>
        <v>0.20630000000000001</v>
      </c>
      <c r="EU45" s="14">
        <f>1.96*mgmt!E256</f>
        <v>4.9196000000000004E-2</v>
      </c>
      <c r="EV45" s="14">
        <f>mgmt!H256</f>
        <v>3.5400000000000001E-2</v>
      </c>
      <c r="EW45" s="14">
        <f>1.96*mgmt!I256</f>
        <v>2.0188000000000001E-2</v>
      </c>
    </row>
    <row r="46" spans="19:172" x14ac:dyDescent="0.25">
      <c r="S46" s="6" t="s">
        <v>274</v>
      </c>
      <c r="T46" s="6">
        <v>3</v>
      </c>
      <c r="U46" s="6">
        <f ca="1">INDIRECT(CONCATENATE("'",$S$1,"'!A")&amp;($V$1+T46))</f>
        <v>6472</v>
      </c>
      <c r="V46" s="9">
        <f ca="1">INDIRECT(CONCATENATE("'",$S$1,"'!B")&amp;($V$25+T46))</f>
        <v>0.38469999999999999</v>
      </c>
      <c r="W46" s="9">
        <f ca="1">INDIRECT(CONCATENATE("'",$S$1,"'!F")&amp;($V$25+T46))</f>
        <v>0.29859999999999998</v>
      </c>
      <c r="X46" s="9">
        <f ca="1">INDIRECT(CONCATENATE("'",$S$1,"'!D")&amp;($V$25+T46))</f>
        <v>0.23619999999999999</v>
      </c>
      <c r="Y46" s="9">
        <f ca="1">INDIRECT(CONCATENATE("'",$S$1,"'!H")&amp;($V$25+T46))</f>
        <v>8.0399999999999999E-2</v>
      </c>
      <c r="BG46" s="6">
        <f>b2a!$A283</f>
        <v>65</v>
      </c>
      <c r="BH46" s="14">
        <f>b2a!$B283</f>
        <v>0.51790000000000003</v>
      </c>
      <c r="BI46" s="14">
        <f>b2a!$D283</f>
        <v>0.27960000000000002</v>
      </c>
      <c r="BJ46" s="14">
        <f>b2a!$F283</f>
        <v>0.1457</v>
      </c>
      <c r="BK46" s="14">
        <f>b2a!$H283</f>
        <v>5.6800000000000003E-2</v>
      </c>
      <c r="BV46" s="6">
        <f>b4a!$A253</f>
        <v>36</v>
      </c>
      <c r="BW46" s="14">
        <f>b4a!$B253</f>
        <v>0.57369999999999999</v>
      </c>
      <c r="BX46" s="14">
        <f>b4a!$D253</f>
        <v>0.24779999999999999</v>
      </c>
      <c r="BY46" s="14">
        <f>b4a!$F253</f>
        <v>0.12970000000000001</v>
      </c>
      <c r="BZ46" s="14">
        <f>b4a!$H253</f>
        <v>4.8800000000000003E-2</v>
      </c>
      <c r="CJ46" s="6">
        <f>'b7'!$A255</f>
        <v>36</v>
      </c>
      <c r="CK46" s="14">
        <f>'b7'!$B255</f>
        <v>0.61680000000000001</v>
      </c>
      <c r="CL46" s="14">
        <f>'b7'!$D255</f>
        <v>0.23619999999999999</v>
      </c>
      <c r="CM46" s="14">
        <f>'b7'!$F255</f>
        <v>0.10009999999999999</v>
      </c>
      <c r="CN46" s="14">
        <f>'b7'!$H255</f>
        <v>4.7E-2</v>
      </c>
      <c r="EO46" s="7">
        <f>mgmt!$A257</f>
        <v>0.31659999999999999</v>
      </c>
      <c r="EP46" s="14">
        <f>mgmt!B257</f>
        <v>0.62970000000000004</v>
      </c>
      <c r="EQ46" s="14">
        <f>1.96*mgmt!C257</f>
        <v>5.7231999999999998E-2</v>
      </c>
      <c r="ER46" s="14">
        <f>mgmt!F257</f>
        <v>0.1265</v>
      </c>
      <c r="ES46" s="14">
        <f>1.96*mgmt!G257</f>
        <v>4.2335999999999999E-2</v>
      </c>
      <c r="ET46" s="14">
        <f>mgmt!D257</f>
        <v>0.20780000000000001</v>
      </c>
      <c r="EU46" s="14">
        <f>1.96*mgmt!E257</f>
        <v>4.802E-2</v>
      </c>
      <c r="EV46" s="14">
        <f>mgmt!H257</f>
        <v>3.5900000000000001E-2</v>
      </c>
      <c r="EW46" s="14">
        <f>1.96*mgmt!I257</f>
        <v>2.0188000000000001E-2</v>
      </c>
    </row>
    <row r="47" spans="19:172" x14ac:dyDescent="0.25">
      <c r="S47" s="6"/>
      <c r="T47" s="6"/>
      <c r="U47" s="6"/>
      <c r="V47" s="9">
        <f ca="1">INDIRECT(CONCATENATE("'",$S$1,"'!C")&amp;($V$25+T46))</f>
        <v>0.1178</v>
      </c>
      <c r="W47" s="9">
        <f ca="1">INDIRECT(CONCATENATE("'",$S$1,"'!G")&amp;($V$25+T46))</f>
        <v>0.12379999999999999</v>
      </c>
      <c r="X47" s="9">
        <f ca="1">INDIRECT(CONCATENATE("'",$S$1,"'!E")&amp;($V$25+T46))</f>
        <v>9.9500000000000005E-2</v>
      </c>
      <c r="Y47" s="9">
        <f ca="1">INDIRECT(CONCATENATE("'",$S$1,"'!I")&amp;($V$25+T46))</f>
        <v>4.7899999999999998E-2</v>
      </c>
      <c r="BG47" s="6">
        <f>b2a!$A284</f>
        <v>66</v>
      </c>
      <c r="BH47" s="14">
        <f>b2a!$B284</f>
        <v>0.51949999999999996</v>
      </c>
      <c r="BI47" s="14">
        <f>b2a!$D284</f>
        <v>0.2782</v>
      </c>
      <c r="BJ47" s="14">
        <f>b2a!$F284</f>
        <v>0.1457</v>
      </c>
      <c r="BK47" s="14">
        <f>b2a!$H284</f>
        <v>5.6500000000000002E-2</v>
      </c>
      <c r="BV47" s="6">
        <f>b4a!$A254</f>
        <v>37</v>
      </c>
      <c r="BW47" s="14">
        <f>b4a!$B254</f>
        <v>0.57410000000000005</v>
      </c>
      <c r="BX47" s="14">
        <f>b4a!$D254</f>
        <v>0.24829999999999999</v>
      </c>
      <c r="BY47" s="14">
        <f>b4a!$F254</f>
        <v>0.12870000000000001</v>
      </c>
      <c r="BZ47" s="14">
        <f>b4a!$H254</f>
        <v>4.8899999999999999E-2</v>
      </c>
      <c r="CJ47" s="6">
        <f>'b7'!$A256</f>
        <v>37</v>
      </c>
      <c r="CK47" s="14">
        <f>'b7'!$B256</f>
        <v>0.62090000000000001</v>
      </c>
      <c r="CL47" s="14">
        <f>'b7'!$D256</f>
        <v>0.23519999999999999</v>
      </c>
      <c r="CM47" s="14">
        <f>'b7'!$F256</f>
        <v>9.7199999999999995E-2</v>
      </c>
      <c r="CN47" s="14">
        <f>'b7'!$H256</f>
        <v>4.6699999999999998E-2</v>
      </c>
      <c r="EO47" s="7">
        <f>mgmt!$A258</f>
        <v>0.31979999999999997</v>
      </c>
      <c r="EP47" s="14">
        <f>mgmt!B258</f>
        <v>0.62880000000000003</v>
      </c>
      <c r="EQ47" s="14">
        <f>1.96*mgmt!C258</f>
        <v>5.6840000000000002E-2</v>
      </c>
      <c r="ER47" s="14">
        <f>mgmt!F258</f>
        <v>0.1268</v>
      </c>
      <c r="ES47" s="14">
        <f>1.96*mgmt!G258</f>
        <v>4.2139999999999997E-2</v>
      </c>
      <c r="ET47" s="14">
        <f>mgmt!D258</f>
        <v>0.20830000000000001</v>
      </c>
      <c r="EU47" s="14">
        <f>1.96*mgmt!E258</f>
        <v>4.7627999999999997E-2</v>
      </c>
      <c r="EV47" s="14">
        <f>mgmt!H258</f>
        <v>3.61E-2</v>
      </c>
      <c r="EW47" s="14">
        <f>1.96*mgmt!I258</f>
        <v>1.9991999999999999E-2</v>
      </c>
    </row>
    <row r="48" spans="19:172" x14ac:dyDescent="0.25">
      <c r="BG48" s="6">
        <f>b2a!$A285</f>
        <v>67</v>
      </c>
      <c r="BH48" s="14">
        <f>b2a!$B285</f>
        <v>0.5212</v>
      </c>
      <c r="BI48" s="14">
        <f>b2a!$D285</f>
        <v>0.27679999999999999</v>
      </c>
      <c r="BJ48" s="14">
        <f>b2a!$F285</f>
        <v>0.1457</v>
      </c>
      <c r="BK48" s="14">
        <f>b2a!$H285</f>
        <v>5.6300000000000003E-2</v>
      </c>
      <c r="BV48" s="6">
        <f>b4a!$A255</f>
        <v>38</v>
      </c>
      <c r="BW48" s="14">
        <f>b4a!$B255</f>
        <v>0.57450000000000001</v>
      </c>
      <c r="BX48" s="14">
        <f>b4a!$D255</f>
        <v>0.24890000000000001</v>
      </c>
      <c r="BY48" s="14">
        <f>b4a!$F255</f>
        <v>0.12770000000000001</v>
      </c>
      <c r="BZ48" s="14">
        <f>b4a!$H255</f>
        <v>4.8899999999999999E-2</v>
      </c>
      <c r="CJ48" s="6">
        <f>'b7'!$A257</f>
        <v>38</v>
      </c>
      <c r="CK48" s="14">
        <f>'b7'!$B257</f>
        <v>0.62490000000000001</v>
      </c>
      <c r="CL48" s="14">
        <f>'b7'!$D257</f>
        <v>0.23419999999999999</v>
      </c>
      <c r="CM48" s="14">
        <f>'b7'!$F257</f>
        <v>9.4500000000000001E-2</v>
      </c>
      <c r="CN48" s="14">
        <f>'b7'!$H257</f>
        <v>4.6399999999999997E-2</v>
      </c>
      <c r="EO48" s="7">
        <f>mgmt!$A259</f>
        <v>0.32</v>
      </c>
      <c r="EP48" s="14">
        <f>mgmt!B259</f>
        <v>0.62870000000000004</v>
      </c>
      <c r="EQ48" s="14">
        <f>1.96*mgmt!C259</f>
        <v>5.6643999999999993E-2</v>
      </c>
      <c r="ER48" s="14">
        <f>mgmt!F259</f>
        <v>0.1268</v>
      </c>
      <c r="ES48" s="14">
        <f>1.96*mgmt!G259</f>
        <v>4.2139999999999997E-2</v>
      </c>
      <c r="ET48" s="14">
        <f>mgmt!D259</f>
        <v>0.2084</v>
      </c>
      <c r="EU48" s="14">
        <f>1.96*mgmt!E259</f>
        <v>4.7627999999999997E-2</v>
      </c>
      <c r="EV48" s="14">
        <f>mgmt!H259</f>
        <v>3.61E-2</v>
      </c>
      <c r="EW48" s="14">
        <f>1.96*mgmt!I259</f>
        <v>1.9991999999999999E-2</v>
      </c>
    </row>
    <row r="49" spans="19:153" x14ac:dyDescent="0.25">
      <c r="BG49" s="6">
        <f>b2a!$A286</f>
        <v>68</v>
      </c>
      <c r="BH49" s="14">
        <f>b2a!$B286</f>
        <v>0.52280000000000004</v>
      </c>
      <c r="BI49" s="14">
        <f>b2a!$D286</f>
        <v>0.27550000000000002</v>
      </c>
      <c r="BJ49" s="14">
        <f>b2a!$F286</f>
        <v>0.1457</v>
      </c>
      <c r="BK49" s="14">
        <f>b2a!$H286</f>
        <v>5.6000000000000001E-2</v>
      </c>
      <c r="BV49" s="6">
        <f>b4a!$A256</f>
        <v>39</v>
      </c>
      <c r="BW49" s="14">
        <f>b4a!$B256</f>
        <v>0.57479999999999998</v>
      </c>
      <c r="BX49" s="14">
        <f>b4a!$D256</f>
        <v>0.24940000000000001</v>
      </c>
      <c r="BY49" s="14">
        <f>b4a!$F256</f>
        <v>0.1268</v>
      </c>
      <c r="BZ49" s="14">
        <f>b4a!$H256</f>
        <v>4.9000000000000002E-2</v>
      </c>
      <c r="CJ49" s="6">
        <f>'b7'!$A258</f>
        <v>39</v>
      </c>
      <c r="CK49" s="14">
        <f>'b7'!$B258</f>
        <v>0.62890000000000001</v>
      </c>
      <c r="CL49" s="14">
        <f>'b7'!$D258</f>
        <v>0.23319999999999999</v>
      </c>
      <c r="CM49" s="14">
        <f>'b7'!$F258</f>
        <v>9.1800000000000007E-2</v>
      </c>
      <c r="CN49" s="14">
        <f>'b7'!$H258</f>
        <v>4.6100000000000002E-2</v>
      </c>
      <c r="EO49" s="7">
        <f>mgmt!$A260</f>
        <v>0.32319999999999999</v>
      </c>
      <c r="EP49" s="14">
        <f>mgmt!B260</f>
        <v>0.62770000000000004</v>
      </c>
      <c r="EQ49" s="14">
        <f>1.96*mgmt!C260</f>
        <v>5.6251999999999996E-2</v>
      </c>
      <c r="ER49" s="14">
        <f>mgmt!F260</f>
        <v>0.12709999999999999</v>
      </c>
      <c r="ES49" s="14">
        <f>1.96*mgmt!G260</f>
        <v>4.1943999999999995E-2</v>
      </c>
      <c r="ET49" s="14">
        <f>mgmt!D260</f>
        <v>0.2089</v>
      </c>
      <c r="EU49" s="14">
        <f>1.96*mgmt!E260</f>
        <v>4.7236E-2</v>
      </c>
      <c r="EV49" s="14">
        <f>mgmt!H260</f>
        <v>3.6299999999999999E-2</v>
      </c>
      <c r="EW49" s="14">
        <f>1.96*mgmt!I260</f>
        <v>1.9991999999999999E-2</v>
      </c>
    </row>
    <row r="50" spans="19:153" x14ac:dyDescent="0.25">
      <c r="T50" t="s">
        <v>294</v>
      </c>
      <c r="X50" t="s">
        <v>295</v>
      </c>
      <c r="AB50" t="s">
        <v>296</v>
      </c>
      <c r="BG50" s="6">
        <f>b2a!$A287</f>
        <v>70</v>
      </c>
      <c r="BH50" s="14">
        <f>b2a!$B287</f>
        <v>0.52610000000000001</v>
      </c>
      <c r="BI50" s="14">
        <f>b2a!$D287</f>
        <v>0.2727</v>
      </c>
      <c r="BJ50" s="14">
        <f>b2a!$F287</f>
        <v>0.1457</v>
      </c>
      <c r="BK50" s="14">
        <f>b2a!$H287</f>
        <v>5.5500000000000001E-2</v>
      </c>
      <c r="BV50" s="6">
        <f>b4a!$A257</f>
        <v>40</v>
      </c>
      <c r="BW50" s="14">
        <f>b4a!$B257</f>
        <v>0.57520000000000004</v>
      </c>
      <c r="BX50" s="14">
        <f>b4a!$D257</f>
        <v>0.25</v>
      </c>
      <c r="BY50" s="14">
        <f>b4a!$F257</f>
        <v>0.1258</v>
      </c>
      <c r="BZ50" s="14">
        <f>b4a!$H257</f>
        <v>4.9000000000000002E-2</v>
      </c>
      <c r="CJ50" s="6">
        <f>'b7'!$A259</f>
        <v>40</v>
      </c>
      <c r="CK50" s="14">
        <f>'b7'!$B259</f>
        <v>0.63290000000000002</v>
      </c>
      <c r="CL50" s="14">
        <f>'b7'!$D259</f>
        <v>0.23219999999999999</v>
      </c>
      <c r="CM50" s="14">
        <f>'b7'!$F259</f>
        <v>8.9200000000000002E-2</v>
      </c>
      <c r="CN50" s="14">
        <f>'b7'!$H259</f>
        <v>4.58E-2</v>
      </c>
      <c r="EO50" s="7">
        <f>mgmt!$A261</f>
        <v>0.33</v>
      </c>
      <c r="EP50" s="14">
        <f>mgmt!B261</f>
        <v>0.62570000000000003</v>
      </c>
      <c r="EQ50" s="14">
        <f>1.96*mgmt!C261</f>
        <v>5.5271999999999995E-2</v>
      </c>
      <c r="ER50" s="14">
        <f>mgmt!F261</f>
        <v>0.12770000000000001</v>
      </c>
      <c r="ES50" s="14">
        <f>1.96*mgmt!G261</f>
        <v>4.1356000000000004E-2</v>
      </c>
      <c r="ET50" s="14">
        <f>mgmt!D261</f>
        <v>0.2099</v>
      </c>
      <c r="EU50" s="14">
        <f>1.96*mgmt!E261</f>
        <v>4.6452E-2</v>
      </c>
      <c r="EV50" s="14">
        <f>mgmt!H261</f>
        <v>3.6600000000000001E-2</v>
      </c>
      <c r="EW50" s="14">
        <f>1.96*mgmt!I261</f>
        <v>1.9795999999999998E-2</v>
      </c>
    </row>
    <row r="51" spans="19:153" x14ac:dyDescent="0.25">
      <c r="T51" t="s">
        <v>285</v>
      </c>
      <c r="U51" t="s">
        <v>287</v>
      </c>
      <c r="V51" t="s">
        <v>288</v>
      </c>
      <c r="W51" t="s">
        <v>286</v>
      </c>
      <c r="X51" t="s">
        <v>285</v>
      </c>
      <c r="Y51" t="s">
        <v>288</v>
      </c>
      <c r="Z51" t="s">
        <v>292</v>
      </c>
      <c r="AA51" t="s">
        <v>293</v>
      </c>
      <c r="AB51" t="s">
        <v>285</v>
      </c>
      <c r="AC51" t="s">
        <v>288</v>
      </c>
      <c r="AD51" t="s">
        <v>297</v>
      </c>
      <c r="BG51" s="6">
        <f>b2a!$A288</f>
        <v>73</v>
      </c>
      <c r="BH51" s="14">
        <f>b2a!$B288</f>
        <v>0.53110000000000002</v>
      </c>
      <c r="BI51" s="14">
        <f>b2a!$D288</f>
        <v>0.26860000000000001</v>
      </c>
      <c r="BJ51" s="14">
        <f>b2a!$F288</f>
        <v>0.1457</v>
      </c>
      <c r="BK51" s="14">
        <f>b2a!$H288</f>
        <v>5.4699999999999999E-2</v>
      </c>
      <c r="BV51" s="6">
        <f>b4a!$A258</f>
        <v>41</v>
      </c>
      <c r="BW51" s="14">
        <f>b4a!$B258</f>
        <v>0.5756</v>
      </c>
      <c r="BX51" s="14">
        <f>b4a!$D258</f>
        <v>0.2505</v>
      </c>
      <c r="BY51" s="14">
        <f>b4a!$F258</f>
        <v>0.1249</v>
      </c>
      <c r="BZ51" s="14">
        <f>b4a!$H258</f>
        <v>4.9000000000000002E-2</v>
      </c>
      <c r="CJ51" s="6">
        <f>'b7'!$A260</f>
        <v>41</v>
      </c>
      <c r="CK51" s="14">
        <f>'b7'!$B260</f>
        <v>0.63680000000000003</v>
      </c>
      <c r="CL51" s="14">
        <f>'b7'!$D260</f>
        <v>0.2311</v>
      </c>
      <c r="CM51" s="14">
        <f>'b7'!$F260</f>
        <v>8.6599999999999996E-2</v>
      </c>
      <c r="CN51" s="14">
        <f>'b7'!$H260</f>
        <v>4.5499999999999999E-2</v>
      </c>
      <c r="EO51" s="7">
        <f>mgmt!$A262</f>
        <v>0.3332</v>
      </c>
      <c r="EP51" s="14">
        <f>mgmt!B262</f>
        <v>0.62480000000000002</v>
      </c>
      <c r="EQ51" s="14">
        <f>1.96*mgmt!C262</f>
        <v>5.4879999999999998E-2</v>
      </c>
      <c r="ER51" s="14">
        <f>mgmt!F262</f>
        <v>0.128</v>
      </c>
      <c r="ES51" s="14">
        <f>1.96*mgmt!G262</f>
        <v>4.1160000000000002E-2</v>
      </c>
      <c r="ET51" s="14">
        <f>mgmt!D262</f>
        <v>0.2104</v>
      </c>
      <c r="EU51" s="14">
        <f>1.96*mgmt!E262</f>
        <v>4.6059999999999997E-2</v>
      </c>
      <c r="EV51" s="14">
        <f>mgmt!H262</f>
        <v>3.6799999999999999E-2</v>
      </c>
      <c r="EW51" s="14">
        <f>1.96*mgmt!I262</f>
        <v>1.9795999999999998E-2</v>
      </c>
    </row>
    <row r="52" spans="19:153" x14ac:dyDescent="0.25">
      <c r="S52" t="s">
        <v>278</v>
      </c>
      <c r="T52">
        <v>0.71789999999999998</v>
      </c>
      <c r="U52">
        <v>9.2799999999999994E-2</v>
      </c>
      <c r="V52">
        <v>0.159</v>
      </c>
      <c r="W52">
        <v>3.0300000000000001E-2</v>
      </c>
      <c r="X52">
        <v>0.72729999999999995</v>
      </c>
      <c r="Y52">
        <v>0.14899999999999999</v>
      </c>
      <c r="Z52">
        <v>0.1237</v>
      </c>
      <c r="AA52">
        <v>0</v>
      </c>
      <c r="AB52">
        <f t="shared" ref="AB52:AB61" si="16">ABS(T52-X52)</f>
        <v>9.3999999999999639E-3</v>
      </c>
      <c r="AC52">
        <f t="shared" ref="AC52:AC61" si="17">ABS(V52-Y52)</f>
        <v>1.0000000000000009E-2</v>
      </c>
      <c r="AD52">
        <f t="shared" ref="AD52:AD61" si="18">ABS(W52-AA52)</f>
        <v>3.0300000000000001E-2</v>
      </c>
      <c r="AE52">
        <f t="shared" ref="AE52:AE61" si="19">PRODUCT(AB52:AD52)</f>
        <v>2.8481999999999916E-6</v>
      </c>
      <c r="AF52">
        <f t="shared" ref="AF52:AF61" si="20">PRODUCT(AB52:AC52)</f>
        <v>9.3999999999999723E-5</v>
      </c>
      <c r="BG52" s="6">
        <f>b2a!$A289</f>
        <v>75</v>
      </c>
      <c r="BH52" s="14">
        <f>b2a!$B289</f>
        <v>0.5343</v>
      </c>
      <c r="BI52" s="14">
        <f>b2a!$D289</f>
        <v>0.26590000000000003</v>
      </c>
      <c r="BJ52" s="14">
        <f>b2a!$F289</f>
        <v>0.14560000000000001</v>
      </c>
      <c r="BK52" s="14">
        <f>b2a!$H289</f>
        <v>5.4199999999999998E-2</v>
      </c>
      <c r="BV52" s="6">
        <f>b4a!$A259</f>
        <v>42</v>
      </c>
      <c r="BW52" s="14">
        <f>b4a!$B259</f>
        <v>0.57589999999999997</v>
      </c>
      <c r="BX52" s="14">
        <f>b4a!$D259</f>
        <v>0.251</v>
      </c>
      <c r="BY52" s="14">
        <f>b4a!$F259</f>
        <v>0.1239</v>
      </c>
      <c r="BZ52" s="14">
        <f>b4a!$H259</f>
        <v>4.9099999999999998E-2</v>
      </c>
      <c r="CJ52" s="6">
        <f>'b7'!$A261</f>
        <v>42</v>
      </c>
      <c r="CK52" s="14">
        <f>'b7'!$B261</f>
        <v>0.64070000000000005</v>
      </c>
      <c r="CL52" s="14">
        <f>'b7'!$D261</f>
        <v>0.23</v>
      </c>
      <c r="CM52" s="14">
        <f>'b7'!$F261</f>
        <v>8.4099999999999994E-2</v>
      </c>
      <c r="CN52" s="14">
        <f>'b7'!$H261</f>
        <v>4.5100000000000001E-2</v>
      </c>
      <c r="EO52" s="7">
        <f>mgmt!$A263</f>
        <v>0.33339999999999997</v>
      </c>
      <c r="EP52" s="14">
        <f>mgmt!B263</f>
        <v>0.62470000000000003</v>
      </c>
      <c r="EQ52" s="14">
        <f>1.96*mgmt!C263</f>
        <v>5.4879999999999998E-2</v>
      </c>
      <c r="ER52" s="14">
        <f>mgmt!F263</f>
        <v>0.128</v>
      </c>
      <c r="ES52" s="14">
        <f>1.96*mgmt!G263</f>
        <v>4.1160000000000002E-2</v>
      </c>
      <c r="ET52" s="14">
        <f>mgmt!D263</f>
        <v>0.21049999999999999</v>
      </c>
      <c r="EU52" s="14">
        <f>1.96*mgmt!E263</f>
        <v>4.6059999999999997E-2</v>
      </c>
      <c r="EV52" s="14">
        <f>mgmt!H263</f>
        <v>3.6799999999999999E-2</v>
      </c>
      <c r="EW52" s="14">
        <f>1.96*mgmt!I263</f>
        <v>1.9795999999999998E-2</v>
      </c>
    </row>
    <row r="53" spans="19:153" x14ac:dyDescent="0.25">
      <c r="S53" t="s">
        <v>275</v>
      </c>
      <c r="T53">
        <v>0.62909999999999999</v>
      </c>
      <c r="U53">
        <v>7.17E-2</v>
      </c>
      <c r="V53">
        <v>0.22770000000000001</v>
      </c>
      <c r="W53">
        <v>7.1499999999999994E-2</v>
      </c>
      <c r="X53">
        <v>0.66549999999999998</v>
      </c>
      <c r="Y53">
        <v>0.1971</v>
      </c>
      <c r="Z53">
        <v>0.1242</v>
      </c>
      <c r="AA53">
        <v>1.32E-2</v>
      </c>
      <c r="AB53">
        <f t="shared" si="16"/>
        <v>3.6399999999999988E-2</v>
      </c>
      <c r="AC53">
        <f t="shared" si="17"/>
        <v>3.0600000000000016E-2</v>
      </c>
      <c r="AD53">
        <f t="shared" si="18"/>
        <v>5.8299999999999991E-2</v>
      </c>
      <c r="AE53">
        <f t="shared" si="19"/>
        <v>6.4936872000000002E-5</v>
      </c>
      <c r="AF53">
        <f t="shared" si="20"/>
        <v>1.1138400000000003E-3</v>
      </c>
      <c r="BG53" s="6">
        <f>b2a!$A290</f>
        <v>80</v>
      </c>
      <c r="BH53" s="14">
        <f>b2a!$B290</f>
        <v>0.54249999999999998</v>
      </c>
      <c r="BI53" s="14">
        <f>b2a!$D290</f>
        <v>0.2591</v>
      </c>
      <c r="BJ53" s="14">
        <f>b2a!$F290</f>
        <v>0.14549999999999999</v>
      </c>
      <c r="BK53" s="14">
        <f>b2a!$H290</f>
        <v>5.2900000000000003E-2</v>
      </c>
      <c r="BV53" s="6">
        <f>b4a!$A260</f>
        <v>43</v>
      </c>
      <c r="BW53" s="14">
        <f>b4a!$B260</f>
        <v>0.57630000000000003</v>
      </c>
      <c r="BX53" s="14">
        <f>b4a!$D260</f>
        <v>0.25159999999999999</v>
      </c>
      <c r="BY53" s="14">
        <f>b4a!$F260</f>
        <v>0.123</v>
      </c>
      <c r="BZ53" s="14">
        <f>b4a!$H260</f>
        <v>4.9099999999999998E-2</v>
      </c>
      <c r="CJ53" s="6">
        <f>'b7'!$A262</f>
        <v>43</v>
      </c>
      <c r="CK53" s="14">
        <f>'b7'!$B262</f>
        <v>0.64459999999999995</v>
      </c>
      <c r="CL53" s="14">
        <f>'b7'!$D262</f>
        <v>0.22889999999999999</v>
      </c>
      <c r="CM53" s="14">
        <f>'b7'!$F262</f>
        <v>8.1699999999999995E-2</v>
      </c>
      <c r="CN53" s="14">
        <f>'b7'!$H262</f>
        <v>4.48E-2</v>
      </c>
      <c r="EO53" s="7">
        <f>mgmt!$A264</f>
        <v>0.34339999999999998</v>
      </c>
      <c r="EP53" s="14">
        <f>mgmt!B264</f>
        <v>0.62170000000000003</v>
      </c>
      <c r="EQ53" s="14">
        <f>1.96*mgmt!C264</f>
        <v>5.3508E-2</v>
      </c>
      <c r="ER53" s="14">
        <f>mgmt!F264</f>
        <v>0.12889999999999999</v>
      </c>
      <c r="ES53" s="14">
        <f>1.96*mgmt!G264</f>
        <v>4.0376000000000002E-2</v>
      </c>
      <c r="ET53" s="14">
        <f>mgmt!D264</f>
        <v>0.21210000000000001</v>
      </c>
      <c r="EU53" s="14">
        <f>1.96*mgmt!E264</f>
        <v>4.4884E-2</v>
      </c>
      <c r="EV53" s="14">
        <f>mgmt!H264</f>
        <v>3.7400000000000003E-2</v>
      </c>
      <c r="EW53" s="14">
        <f>1.96*mgmt!I264</f>
        <v>1.9599999999999999E-2</v>
      </c>
    </row>
    <row r="54" spans="19:153" x14ac:dyDescent="0.25">
      <c r="S54" t="s">
        <v>277</v>
      </c>
      <c r="T54">
        <v>0.58799999999999997</v>
      </c>
      <c r="U54">
        <v>0.1003</v>
      </c>
      <c r="V54">
        <v>0.19059999999999999</v>
      </c>
      <c r="W54">
        <v>0.1211</v>
      </c>
      <c r="X54">
        <v>0.71220000000000006</v>
      </c>
      <c r="Y54">
        <v>0.19969999999999999</v>
      </c>
      <c r="Z54">
        <v>7.4999999999999997E-2</v>
      </c>
      <c r="AA54">
        <v>1.3100000000000001E-2</v>
      </c>
      <c r="AB54">
        <f t="shared" si="16"/>
        <v>0.12420000000000009</v>
      </c>
      <c r="AC54">
        <f t="shared" si="17"/>
        <v>9.099999999999997E-3</v>
      </c>
      <c r="AD54">
        <f t="shared" si="18"/>
        <v>0.108</v>
      </c>
      <c r="AE54">
        <f t="shared" si="19"/>
        <v>1.2206376000000004E-4</v>
      </c>
      <c r="AF54">
        <f t="shared" si="20"/>
        <v>1.1302200000000004E-3</v>
      </c>
      <c r="BG54" s="6">
        <f>b2a!$A291</f>
        <v>82</v>
      </c>
      <c r="BH54" s="14">
        <f>b2a!$B291</f>
        <v>0.54579999999999995</v>
      </c>
      <c r="BI54" s="14">
        <f>b2a!$D291</f>
        <v>0.25650000000000001</v>
      </c>
      <c r="BJ54" s="14">
        <f>b2a!$F291</f>
        <v>0.1454</v>
      </c>
      <c r="BK54" s="14">
        <f>b2a!$H291</f>
        <v>5.2299999999999999E-2</v>
      </c>
      <c r="BV54" s="6">
        <f>b4a!$A261</f>
        <v>44</v>
      </c>
      <c r="BW54" s="14">
        <f>b4a!$B261</f>
        <v>0.5766</v>
      </c>
      <c r="BX54" s="14">
        <f>b4a!$D261</f>
        <v>0.25209999999999999</v>
      </c>
      <c r="BY54" s="14">
        <f>b4a!$F261</f>
        <v>0.1221</v>
      </c>
      <c r="BZ54" s="14">
        <f>b4a!$H261</f>
        <v>4.9200000000000001E-2</v>
      </c>
      <c r="CJ54" s="6">
        <f>'b7'!$A263</f>
        <v>44</v>
      </c>
      <c r="CK54" s="14">
        <f>'b7'!$B263</f>
        <v>0.64839999999999998</v>
      </c>
      <c r="CL54" s="14">
        <f>'b7'!$D263</f>
        <v>0.2278</v>
      </c>
      <c r="CM54" s="14">
        <f>'b7'!$F263</f>
        <v>7.9299999999999995E-2</v>
      </c>
      <c r="CN54" s="14">
        <f>'b7'!$H263</f>
        <v>4.4499999999999998E-2</v>
      </c>
      <c r="EO54" s="7">
        <f>mgmt!$A265</f>
        <v>0.34660000000000002</v>
      </c>
      <c r="EP54" s="14">
        <f>mgmt!B265</f>
        <v>0.62070000000000003</v>
      </c>
      <c r="EQ54" s="14">
        <f>1.96*mgmt!C265</f>
        <v>5.3115999999999997E-2</v>
      </c>
      <c r="ER54" s="14">
        <f>mgmt!F265</f>
        <v>0.12920000000000001</v>
      </c>
      <c r="ES54" s="14">
        <f>1.96*mgmt!G265</f>
        <v>4.018E-2</v>
      </c>
      <c r="ET54" s="14">
        <f>mgmt!D265</f>
        <v>0.21260000000000001</v>
      </c>
      <c r="EU54" s="14">
        <f>1.96*mgmt!E265</f>
        <v>4.4492000000000004E-2</v>
      </c>
      <c r="EV54" s="14">
        <f>mgmt!H265</f>
        <v>3.7499999999999999E-2</v>
      </c>
      <c r="EW54" s="14">
        <f>1.96*mgmt!I265</f>
        <v>1.9599999999999999E-2</v>
      </c>
    </row>
    <row r="55" spans="19:153" x14ac:dyDescent="0.25">
      <c r="S55" t="s">
        <v>272</v>
      </c>
      <c r="T55">
        <v>0.69910000000000005</v>
      </c>
      <c r="U55">
        <v>0.1062</v>
      </c>
      <c r="V55">
        <v>0.1469</v>
      </c>
      <c r="W55">
        <v>4.7699999999999999E-2</v>
      </c>
      <c r="X55">
        <v>0.74419999999999997</v>
      </c>
      <c r="Y55">
        <v>0.11799999999999999</v>
      </c>
      <c r="Z55">
        <v>0.1144</v>
      </c>
      <c r="AA55">
        <v>2.3300000000000001E-2</v>
      </c>
      <c r="AB55">
        <f t="shared" si="16"/>
        <v>4.5099999999999918E-2</v>
      </c>
      <c r="AC55">
        <f t="shared" si="17"/>
        <v>2.8900000000000009E-2</v>
      </c>
      <c r="AD55">
        <f t="shared" si="18"/>
        <v>2.4399999999999998E-2</v>
      </c>
      <c r="AE55">
        <f t="shared" si="19"/>
        <v>3.1802715999999949E-5</v>
      </c>
      <c r="AF55">
        <f t="shared" si="20"/>
        <v>1.303389999999998E-3</v>
      </c>
      <c r="BG55" s="6">
        <f>b2a!$A292</f>
        <v>85</v>
      </c>
      <c r="BH55" s="14">
        <f>b2a!$B292</f>
        <v>0.55059999999999998</v>
      </c>
      <c r="BI55" s="14">
        <f>b2a!$D292</f>
        <v>0.2525</v>
      </c>
      <c r="BJ55" s="14">
        <f>b2a!$F292</f>
        <v>0.14530000000000001</v>
      </c>
      <c r="BK55" s="14">
        <f>b2a!$H292</f>
        <v>5.16E-2</v>
      </c>
      <c r="BV55" s="6">
        <f>b4a!$A262</f>
        <v>45</v>
      </c>
      <c r="BW55" s="14">
        <f>b4a!$B262</f>
        <v>0.57699999999999996</v>
      </c>
      <c r="BX55" s="14">
        <f>b4a!$D262</f>
        <v>0.25259999999999999</v>
      </c>
      <c r="BY55" s="14">
        <f>b4a!$F262</f>
        <v>0.1212</v>
      </c>
      <c r="BZ55" s="14">
        <f>b4a!$H262</f>
        <v>4.9200000000000001E-2</v>
      </c>
      <c r="CJ55" s="6">
        <f>'b7'!$A264</f>
        <v>45</v>
      </c>
      <c r="CK55" s="14">
        <f>'b7'!$B264</f>
        <v>0.65210000000000001</v>
      </c>
      <c r="CL55" s="14">
        <f>'b7'!$D264</f>
        <v>0.22670000000000001</v>
      </c>
      <c r="CM55" s="14">
        <f>'b7'!$F264</f>
        <v>7.6999999999999999E-2</v>
      </c>
      <c r="CN55" s="14">
        <f>'b7'!$H264</f>
        <v>4.4200000000000003E-2</v>
      </c>
      <c r="EO55" s="7">
        <f>mgmt!$A266</f>
        <v>0.3468</v>
      </c>
      <c r="EP55" s="14">
        <f>mgmt!B266</f>
        <v>0.62070000000000003</v>
      </c>
      <c r="EQ55" s="14">
        <f>1.96*mgmt!C266</f>
        <v>5.3115999999999997E-2</v>
      </c>
      <c r="ER55" s="14">
        <f>mgmt!F266</f>
        <v>0.12920000000000001</v>
      </c>
      <c r="ES55" s="14">
        <f>1.96*mgmt!G266</f>
        <v>4.018E-2</v>
      </c>
      <c r="ET55" s="14">
        <f>mgmt!D266</f>
        <v>0.21260000000000001</v>
      </c>
      <c r="EU55" s="14">
        <f>1.96*mgmt!E266</f>
        <v>4.4492000000000004E-2</v>
      </c>
      <c r="EV55" s="14">
        <f>mgmt!H266</f>
        <v>3.7600000000000001E-2</v>
      </c>
      <c r="EW55" s="14">
        <f>1.96*mgmt!I266</f>
        <v>1.9599999999999999E-2</v>
      </c>
    </row>
    <row r="56" spans="19:153" x14ac:dyDescent="0.25">
      <c r="S56" t="s">
        <v>276</v>
      </c>
      <c r="T56">
        <v>0.61329999999999996</v>
      </c>
      <c r="U56">
        <v>0.14249999999999999</v>
      </c>
      <c r="V56">
        <v>0.20749999999999999</v>
      </c>
      <c r="W56">
        <v>3.6799999999999999E-2</v>
      </c>
      <c r="X56">
        <v>0.68589999999999995</v>
      </c>
      <c r="Y56">
        <v>0.161</v>
      </c>
      <c r="Z56">
        <v>0.15310000000000001</v>
      </c>
      <c r="AA56">
        <v>0</v>
      </c>
      <c r="AB56">
        <f t="shared" si="16"/>
        <v>7.2599999999999998E-2</v>
      </c>
      <c r="AC56">
        <f t="shared" si="17"/>
        <v>4.6499999999999986E-2</v>
      </c>
      <c r="AD56">
        <f t="shared" si="18"/>
        <v>3.6799999999999999E-2</v>
      </c>
      <c r="AE56">
        <f t="shared" si="19"/>
        <v>1.2423311999999997E-4</v>
      </c>
      <c r="AF56">
        <f t="shared" si="20"/>
        <v>3.375899999999999E-3</v>
      </c>
      <c r="BG56" s="6">
        <f>b2a!$A293</f>
        <v>90</v>
      </c>
      <c r="BH56" s="14">
        <f>b2a!$B293</f>
        <v>0.55869999999999997</v>
      </c>
      <c r="BI56" s="14">
        <f>b2a!$D293</f>
        <v>0.24590000000000001</v>
      </c>
      <c r="BJ56" s="14">
        <f>b2a!$F293</f>
        <v>0.14510000000000001</v>
      </c>
      <c r="BK56" s="14">
        <f>b2a!$H293</f>
        <v>5.0299999999999997E-2</v>
      </c>
      <c r="BV56" s="6">
        <f>b4a!$A263</f>
        <v>46</v>
      </c>
      <c r="BW56" s="14">
        <f>b4a!$B263</f>
        <v>0.57730000000000004</v>
      </c>
      <c r="BX56" s="14">
        <f>b4a!$D263</f>
        <v>0.25319999999999998</v>
      </c>
      <c r="BY56" s="14">
        <f>b4a!$F263</f>
        <v>0.1203</v>
      </c>
      <c r="BZ56" s="14">
        <f>b4a!$H263</f>
        <v>4.9299999999999997E-2</v>
      </c>
      <c r="CJ56" s="6">
        <f>'b7'!$A265</f>
        <v>46</v>
      </c>
      <c r="CK56" s="14">
        <f>'b7'!$B265</f>
        <v>0.65580000000000005</v>
      </c>
      <c r="CL56" s="14">
        <f>'b7'!$D265</f>
        <v>0.22559999999999999</v>
      </c>
      <c r="CM56" s="14">
        <f>'b7'!$F265</f>
        <v>7.4800000000000005E-2</v>
      </c>
      <c r="CN56" s="14">
        <f>'b7'!$H265</f>
        <v>4.3799999999999999E-2</v>
      </c>
      <c r="EO56" s="7">
        <f>mgmt!$A267</f>
        <v>0.35</v>
      </c>
      <c r="EP56" s="14">
        <f>mgmt!B267</f>
        <v>0.61970000000000003</v>
      </c>
      <c r="EQ56" s="14">
        <f>1.96*mgmt!C267</f>
        <v>5.2724E-2</v>
      </c>
      <c r="ER56" s="14">
        <f>mgmt!F267</f>
        <v>0.1295</v>
      </c>
      <c r="ES56" s="14">
        <f>1.96*mgmt!G267</f>
        <v>3.9983999999999999E-2</v>
      </c>
      <c r="ET56" s="14">
        <f>mgmt!D267</f>
        <v>0.21310000000000001</v>
      </c>
      <c r="EU56" s="14">
        <f>1.96*mgmt!E267</f>
        <v>4.41E-2</v>
      </c>
      <c r="EV56" s="14">
        <f>mgmt!H267</f>
        <v>3.7699999999999997E-2</v>
      </c>
      <c r="EW56" s="14">
        <f>1.96*mgmt!I267</f>
        <v>1.9404000000000001E-2</v>
      </c>
    </row>
    <row r="57" spans="19:153" x14ac:dyDescent="0.25">
      <c r="S57" t="s">
        <v>280</v>
      </c>
      <c r="T57">
        <v>0.55389999999999995</v>
      </c>
      <c r="U57">
        <v>0.24310000000000001</v>
      </c>
      <c r="V57">
        <v>0.15340000000000001</v>
      </c>
      <c r="W57">
        <v>4.9599999999999998E-2</v>
      </c>
      <c r="X57">
        <v>0.74</v>
      </c>
      <c r="Y57">
        <v>0.1206</v>
      </c>
      <c r="Z57">
        <v>0.1085</v>
      </c>
      <c r="AA57">
        <v>3.1E-2</v>
      </c>
      <c r="AB57">
        <f t="shared" si="16"/>
        <v>0.18610000000000004</v>
      </c>
      <c r="AC57">
        <f t="shared" si="17"/>
        <v>3.280000000000001E-2</v>
      </c>
      <c r="AD57">
        <f t="shared" si="18"/>
        <v>1.8599999999999998E-2</v>
      </c>
      <c r="AE57">
        <f t="shared" si="19"/>
        <v>1.1353588800000005E-4</v>
      </c>
      <c r="AF57">
        <f t="shared" si="20"/>
        <v>6.104080000000003E-3</v>
      </c>
      <c r="BG57" s="6">
        <f>b2a!$A294</f>
        <v>94</v>
      </c>
      <c r="BH57" s="14">
        <f>b2a!$B294</f>
        <v>0.56510000000000005</v>
      </c>
      <c r="BI57" s="14">
        <f>b2a!$D294</f>
        <v>0.2407</v>
      </c>
      <c r="BJ57" s="14">
        <f>b2a!$F294</f>
        <v>0.1449</v>
      </c>
      <c r="BK57" s="14">
        <f>b2a!$H294</f>
        <v>4.9299999999999997E-2</v>
      </c>
      <c r="BV57" s="6">
        <f>b4a!$A264</f>
        <v>47</v>
      </c>
      <c r="BW57" s="14">
        <f>b4a!$B264</f>
        <v>0.57769999999999999</v>
      </c>
      <c r="BX57" s="14">
        <f>b4a!$D264</f>
        <v>0.25369999999999998</v>
      </c>
      <c r="BY57" s="14">
        <f>b4a!$F264</f>
        <v>0.1193</v>
      </c>
      <c r="BZ57" s="14">
        <f>b4a!$H264</f>
        <v>4.9299999999999997E-2</v>
      </c>
      <c r="CJ57" s="6">
        <f>'b7'!$A266</f>
        <v>47</v>
      </c>
      <c r="CK57" s="14">
        <f>'b7'!$B266</f>
        <v>0.65949999999999998</v>
      </c>
      <c r="CL57" s="14">
        <f>'b7'!$D266</f>
        <v>0.22439999999999999</v>
      </c>
      <c r="CM57" s="14">
        <f>'b7'!$F266</f>
        <v>7.2599999999999998E-2</v>
      </c>
      <c r="CN57" s="14">
        <f>'b7'!$H266</f>
        <v>4.3499999999999997E-2</v>
      </c>
      <c r="EO57" s="7">
        <f>mgmt!$A268</f>
        <v>0.35339999999999999</v>
      </c>
      <c r="EP57" s="14">
        <f>mgmt!B268</f>
        <v>0.61870000000000003</v>
      </c>
      <c r="EQ57" s="14">
        <f>1.96*mgmt!C268</f>
        <v>5.2332000000000004E-2</v>
      </c>
      <c r="ER57" s="14">
        <f>mgmt!F268</f>
        <v>0.12970000000000001</v>
      </c>
      <c r="ES57" s="14">
        <f>1.96*mgmt!G268</f>
        <v>3.9787999999999997E-2</v>
      </c>
      <c r="ET57" s="14">
        <f>mgmt!D268</f>
        <v>0.2137</v>
      </c>
      <c r="EU57" s="14">
        <f>1.96*mgmt!E268</f>
        <v>4.3707999999999997E-2</v>
      </c>
      <c r="EV57" s="14">
        <f>mgmt!H268</f>
        <v>3.7900000000000003E-2</v>
      </c>
      <c r="EW57" s="14">
        <f>1.96*mgmt!I268</f>
        <v>1.9404000000000001E-2</v>
      </c>
    </row>
    <row r="58" spans="19:153" x14ac:dyDescent="0.25">
      <c r="S58" t="s">
        <v>274</v>
      </c>
      <c r="T58">
        <v>0.38469999999999999</v>
      </c>
      <c r="U58">
        <v>0.29859999999999998</v>
      </c>
      <c r="V58">
        <v>0.23619999999999999</v>
      </c>
      <c r="W58">
        <v>8.0399999999999999E-2</v>
      </c>
      <c r="X58">
        <v>0.54339999999999999</v>
      </c>
      <c r="Y58">
        <v>0.29509999999999997</v>
      </c>
      <c r="Z58">
        <v>0.10249999999999999</v>
      </c>
      <c r="AA58">
        <v>5.91E-2</v>
      </c>
      <c r="AB58">
        <f t="shared" si="16"/>
        <v>0.15870000000000001</v>
      </c>
      <c r="AC58">
        <f t="shared" si="17"/>
        <v>5.889999999999998E-2</v>
      </c>
      <c r="AD58">
        <f t="shared" si="18"/>
        <v>2.1299999999999999E-2</v>
      </c>
      <c r="AE58">
        <f t="shared" si="19"/>
        <v>1.9910025899999993E-4</v>
      </c>
      <c r="AF58">
        <f t="shared" si="20"/>
        <v>9.3474299999999969E-3</v>
      </c>
      <c r="BG58" s="6">
        <f>b2a!$A295</f>
        <v>95</v>
      </c>
      <c r="BH58" s="14">
        <f>b2a!$B295</f>
        <v>0.56669999999999998</v>
      </c>
      <c r="BI58" s="14">
        <f>b2a!$D295</f>
        <v>0.2394</v>
      </c>
      <c r="BJ58" s="14">
        <f>b2a!$F295</f>
        <v>0.1449</v>
      </c>
      <c r="BK58" s="14">
        <f>b2a!$H295</f>
        <v>4.9000000000000002E-2</v>
      </c>
      <c r="BV58" s="6">
        <f>b4a!$A265</f>
        <v>48</v>
      </c>
      <c r="BW58" s="14">
        <f>b4a!$B265</f>
        <v>0.57799999999999996</v>
      </c>
      <c r="BX58" s="14">
        <f>b4a!$D265</f>
        <v>0.25419999999999998</v>
      </c>
      <c r="BY58" s="14">
        <f>b4a!$F265</f>
        <v>0.11840000000000001</v>
      </c>
      <c r="BZ58" s="14">
        <f>b4a!$H265</f>
        <v>4.9299999999999997E-2</v>
      </c>
      <c r="CJ58" s="6">
        <f>'b7'!$A267</f>
        <v>48</v>
      </c>
      <c r="CK58" s="14">
        <f>'b7'!$B267</f>
        <v>0.66310000000000002</v>
      </c>
      <c r="CL58" s="14">
        <f>'b7'!$D267</f>
        <v>0.22320000000000001</v>
      </c>
      <c r="CM58" s="14">
        <f>'b7'!$F267</f>
        <v>7.0499999999999993E-2</v>
      </c>
      <c r="CN58" s="14">
        <f>'b7'!$H267</f>
        <v>4.3200000000000002E-2</v>
      </c>
      <c r="EO58" s="7">
        <f>mgmt!$A269</f>
        <v>0.35680000000000001</v>
      </c>
      <c r="EP58" s="14">
        <f>mgmt!B269</f>
        <v>0.61770000000000003</v>
      </c>
      <c r="EQ58" s="14">
        <f>1.96*mgmt!C269</f>
        <v>5.194E-2</v>
      </c>
      <c r="ER58" s="14">
        <f>mgmt!F269</f>
        <v>0.13</v>
      </c>
      <c r="ES58" s="14">
        <f>1.96*mgmt!G269</f>
        <v>3.9591999999999995E-2</v>
      </c>
      <c r="ET58" s="14">
        <f>mgmt!D269</f>
        <v>0.2142</v>
      </c>
      <c r="EU58" s="14">
        <f>1.96*mgmt!E269</f>
        <v>4.3316E-2</v>
      </c>
      <c r="EV58" s="14">
        <f>mgmt!H269</f>
        <v>3.8100000000000002E-2</v>
      </c>
      <c r="EW58" s="14">
        <f>1.96*mgmt!I269</f>
        <v>1.9404000000000001E-2</v>
      </c>
    </row>
    <row r="59" spans="19:153" x14ac:dyDescent="0.25">
      <c r="S59" t="s">
        <v>279</v>
      </c>
      <c r="T59">
        <v>0.56130000000000002</v>
      </c>
      <c r="U59">
        <v>0.127</v>
      </c>
      <c r="V59">
        <v>0.28029999999999999</v>
      </c>
      <c r="W59">
        <v>3.1399999999999997E-2</v>
      </c>
      <c r="X59">
        <v>0.66</v>
      </c>
      <c r="Y59">
        <v>0.15720000000000001</v>
      </c>
      <c r="Z59">
        <v>0.16900000000000001</v>
      </c>
      <c r="AA59">
        <v>1.3899999999999999E-2</v>
      </c>
      <c r="AB59">
        <f t="shared" si="16"/>
        <v>9.870000000000001E-2</v>
      </c>
      <c r="AC59">
        <f t="shared" si="17"/>
        <v>0.12309999999999999</v>
      </c>
      <c r="AD59">
        <f t="shared" si="18"/>
        <v>1.7499999999999998E-2</v>
      </c>
      <c r="AE59">
        <f t="shared" si="19"/>
        <v>2.1262447499999996E-4</v>
      </c>
      <c r="AF59">
        <f t="shared" si="20"/>
        <v>1.214997E-2</v>
      </c>
      <c r="BG59" s="6">
        <f>b2a!$A296</f>
        <v>97</v>
      </c>
      <c r="BH59" s="14">
        <f>b2a!$B296</f>
        <v>0.56989999999999996</v>
      </c>
      <c r="BI59" s="14">
        <f>b2a!$D296</f>
        <v>0.2369</v>
      </c>
      <c r="BJ59" s="14">
        <f>b2a!$F296</f>
        <v>0.1447</v>
      </c>
      <c r="BK59" s="14">
        <f>b2a!$H296</f>
        <v>4.8500000000000001E-2</v>
      </c>
      <c r="BV59" s="6">
        <f>b4a!$A266</f>
        <v>49</v>
      </c>
      <c r="BW59" s="14">
        <f>b4a!$B266</f>
        <v>0.57830000000000004</v>
      </c>
      <c r="BX59" s="14">
        <f>b4a!$D266</f>
        <v>0.25480000000000003</v>
      </c>
      <c r="BY59" s="14">
        <f>b4a!$F266</f>
        <v>0.11749999999999999</v>
      </c>
      <c r="BZ59" s="14">
        <f>b4a!$H266</f>
        <v>4.9399999999999999E-2</v>
      </c>
      <c r="CJ59" s="6">
        <f>'b7'!$A268</f>
        <v>49</v>
      </c>
      <c r="CK59" s="14">
        <f>'b7'!$B268</f>
        <v>0.66669999999999996</v>
      </c>
      <c r="CL59" s="14">
        <f>'b7'!$D268</f>
        <v>0.222</v>
      </c>
      <c r="CM59" s="14">
        <f>'b7'!$F268</f>
        <v>6.8400000000000002E-2</v>
      </c>
      <c r="CN59" s="14">
        <f>'b7'!$H268</f>
        <v>4.2799999999999998E-2</v>
      </c>
      <c r="EO59" s="7">
        <f>mgmt!$A270</f>
        <v>0.35980000000000001</v>
      </c>
      <c r="EP59" s="14">
        <f>mgmt!B270</f>
        <v>0.61670000000000003</v>
      </c>
      <c r="EQ59" s="14">
        <f>1.96*mgmt!C270</f>
        <v>5.1547999999999997E-2</v>
      </c>
      <c r="ER59" s="14">
        <f>mgmt!F270</f>
        <v>0.1303</v>
      </c>
      <c r="ES59" s="14">
        <f>1.96*mgmt!G270</f>
        <v>3.9396E-2</v>
      </c>
      <c r="ET59" s="14">
        <f>mgmt!D270</f>
        <v>0.2147</v>
      </c>
      <c r="EU59" s="14">
        <f>1.96*mgmt!E270</f>
        <v>4.3119999999999999E-2</v>
      </c>
      <c r="EV59" s="14">
        <f>mgmt!H270</f>
        <v>3.8300000000000001E-2</v>
      </c>
      <c r="EW59" s="14">
        <f>1.96*mgmt!I270</f>
        <v>1.9207999999999999E-2</v>
      </c>
    </row>
    <row r="60" spans="19:153" x14ac:dyDescent="0.25">
      <c r="S60" t="s">
        <v>273</v>
      </c>
      <c r="T60">
        <v>0.72740000000000005</v>
      </c>
      <c r="U60">
        <v>5.4800000000000001E-2</v>
      </c>
      <c r="V60">
        <v>0.1386</v>
      </c>
      <c r="W60">
        <v>7.9100000000000004E-2</v>
      </c>
      <c r="X60">
        <v>0.51719999999999999</v>
      </c>
      <c r="Y60">
        <v>0.27979999999999999</v>
      </c>
      <c r="Z60">
        <v>0.2031</v>
      </c>
      <c r="AA60">
        <v>0</v>
      </c>
      <c r="AB60">
        <f t="shared" si="16"/>
        <v>0.21020000000000005</v>
      </c>
      <c r="AC60">
        <f t="shared" si="17"/>
        <v>0.14119999999999999</v>
      </c>
      <c r="AD60">
        <f t="shared" si="18"/>
        <v>7.9100000000000004E-2</v>
      </c>
      <c r="AE60">
        <f t="shared" si="19"/>
        <v>2.3477069840000006E-3</v>
      </c>
      <c r="AF60">
        <f t="shared" si="20"/>
        <v>2.9680240000000007E-2</v>
      </c>
      <c r="BG60" s="6">
        <f>b2a!$A297</f>
        <v>98</v>
      </c>
      <c r="BH60" s="14">
        <f>b2a!$B297</f>
        <v>0.57140000000000002</v>
      </c>
      <c r="BI60" s="14">
        <f>b2a!$D297</f>
        <v>0.2356</v>
      </c>
      <c r="BJ60" s="14">
        <f>b2a!$F297</f>
        <v>0.1447</v>
      </c>
      <c r="BK60" s="14">
        <f>b2a!$H297</f>
        <v>4.8300000000000003E-2</v>
      </c>
      <c r="BV60" s="6">
        <f>b4a!$A267</f>
        <v>50</v>
      </c>
      <c r="BW60" s="14">
        <f>b4a!$B267</f>
        <v>0.5786</v>
      </c>
      <c r="BX60" s="14">
        <f>b4a!$D267</f>
        <v>0.25530000000000003</v>
      </c>
      <c r="BY60" s="14">
        <f>b4a!$F267</f>
        <v>0.1167</v>
      </c>
      <c r="BZ60" s="14">
        <f>b4a!$H267</f>
        <v>4.9399999999999999E-2</v>
      </c>
      <c r="CJ60" s="6">
        <f>'b7'!$A269</f>
        <v>50</v>
      </c>
      <c r="CK60" s="14">
        <f>'b7'!$B269</f>
        <v>0.67030000000000001</v>
      </c>
      <c r="CL60" s="14">
        <f>'b7'!$D269</f>
        <v>0.2208</v>
      </c>
      <c r="CM60" s="14">
        <f>'b7'!$F269</f>
        <v>6.6400000000000001E-2</v>
      </c>
      <c r="CN60" s="14">
        <f>'b7'!$H269</f>
        <v>4.2500000000000003E-2</v>
      </c>
      <c r="EO60" s="7">
        <f>mgmt!$A271</f>
        <v>0.36</v>
      </c>
      <c r="EP60" s="14">
        <f>mgmt!B271</f>
        <v>0.61670000000000003</v>
      </c>
      <c r="EQ60" s="14">
        <f>1.96*mgmt!C271</f>
        <v>5.1352000000000002E-2</v>
      </c>
      <c r="ER60" s="14">
        <f>mgmt!F271</f>
        <v>0.1303</v>
      </c>
      <c r="ES60" s="14">
        <f>1.96*mgmt!G271</f>
        <v>3.9396E-2</v>
      </c>
      <c r="ET60" s="14">
        <f>mgmt!D271</f>
        <v>0.2147</v>
      </c>
      <c r="EU60" s="14">
        <f>1.96*mgmt!E271</f>
        <v>4.3119999999999999E-2</v>
      </c>
      <c r="EV60" s="14">
        <f>mgmt!H271</f>
        <v>3.8300000000000001E-2</v>
      </c>
      <c r="EW60" s="14">
        <f>1.96*mgmt!I271</f>
        <v>1.9207999999999999E-2</v>
      </c>
    </row>
    <row r="61" spans="19:153" x14ac:dyDescent="0.25">
      <c r="S61" t="s">
        <v>271</v>
      </c>
      <c r="T61">
        <v>0.2437</v>
      </c>
      <c r="U61">
        <v>0.28170000000000001</v>
      </c>
      <c r="V61">
        <v>0.377</v>
      </c>
      <c r="W61">
        <v>9.7500000000000003E-2</v>
      </c>
      <c r="X61">
        <v>0.50609999999999999</v>
      </c>
      <c r="Y61">
        <v>0.1411</v>
      </c>
      <c r="Z61">
        <v>0.3246</v>
      </c>
      <c r="AA61">
        <v>2.8199999999999999E-2</v>
      </c>
      <c r="AB61">
        <f t="shared" si="16"/>
        <v>0.26239999999999997</v>
      </c>
      <c r="AC61">
        <f t="shared" si="17"/>
        <v>0.2359</v>
      </c>
      <c r="AD61">
        <f t="shared" si="18"/>
        <v>6.93E-2</v>
      </c>
      <c r="AE61">
        <f t="shared" si="19"/>
        <v>4.2896810879999988E-3</v>
      </c>
      <c r="AF61">
        <f t="shared" si="20"/>
        <v>6.1900159999999989E-2</v>
      </c>
      <c r="BG61" s="6">
        <f>b2a!$A298</f>
        <v>99</v>
      </c>
      <c r="BH61" s="14">
        <f>b2a!$B298</f>
        <v>0.57299999999999995</v>
      </c>
      <c r="BI61" s="14">
        <f>b2a!$D298</f>
        <v>0.23430000000000001</v>
      </c>
      <c r="BJ61" s="14">
        <f>b2a!$F298</f>
        <v>0.14460000000000001</v>
      </c>
      <c r="BK61" s="14">
        <f>b2a!$H298</f>
        <v>4.8000000000000001E-2</v>
      </c>
      <c r="BV61" s="6">
        <f>b4a!$A268</f>
        <v>51</v>
      </c>
      <c r="BW61" s="14">
        <f>b4a!$B268</f>
        <v>0.57899999999999996</v>
      </c>
      <c r="BX61" s="14">
        <f>b4a!$D268</f>
        <v>0.25580000000000003</v>
      </c>
      <c r="BY61" s="14">
        <f>b4a!$F268</f>
        <v>0.1158</v>
      </c>
      <c r="BZ61" s="14">
        <f>b4a!$H268</f>
        <v>4.9399999999999999E-2</v>
      </c>
      <c r="CJ61" s="6">
        <f>'b7'!$A270</f>
        <v>51</v>
      </c>
      <c r="CK61" s="14">
        <f>'b7'!$B270</f>
        <v>0.67379999999999995</v>
      </c>
      <c r="CL61" s="14">
        <f>'b7'!$D270</f>
        <v>0.21959999999999999</v>
      </c>
      <c r="CM61" s="14">
        <f>'b7'!$F270</f>
        <v>6.4399999999999999E-2</v>
      </c>
      <c r="CN61" s="14">
        <f>'b7'!$H270</f>
        <v>4.2200000000000001E-2</v>
      </c>
      <c r="EO61" s="7">
        <f>mgmt!$A272</f>
        <v>0.3634</v>
      </c>
      <c r="EP61" s="14">
        <f>mgmt!B272</f>
        <v>0.61570000000000003</v>
      </c>
      <c r="EQ61" s="14">
        <f>1.96*mgmt!C272</f>
        <v>5.0959999999999998E-2</v>
      </c>
      <c r="ER61" s="14">
        <f>mgmt!F272</f>
        <v>0.13059999999999999</v>
      </c>
      <c r="ES61" s="14">
        <f>1.96*mgmt!G272</f>
        <v>3.9199999999999999E-2</v>
      </c>
      <c r="ET61" s="14">
        <f>mgmt!D272</f>
        <v>0.21529999999999999</v>
      </c>
      <c r="EU61" s="14">
        <f>1.96*mgmt!E272</f>
        <v>4.2728000000000002E-2</v>
      </c>
      <c r="EV61" s="14">
        <f>mgmt!H272</f>
        <v>3.85E-2</v>
      </c>
      <c r="EW61" s="14">
        <f>1.96*mgmt!I272</f>
        <v>1.9207999999999999E-2</v>
      </c>
    </row>
    <row r="62" spans="19:153" x14ac:dyDescent="0.25">
      <c r="BG62" s="6">
        <f>b2a!$A299</f>
        <v>100</v>
      </c>
      <c r="BH62" s="14">
        <f>b2a!$B299</f>
        <v>0.5746</v>
      </c>
      <c r="BI62" s="14">
        <f>b2a!$D299</f>
        <v>0.2331</v>
      </c>
      <c r="BJ62" s="14">
        <f>b2a!$F299</f>
        <v>0.14460000000000001</v>
      </c>
      <c r="BK62" s="14">
        <f>b2a!$H299</f>
        <v>4.7800000000000002E-2</v>
      </c>
      <c r="BV62" s="6">
        <f>b4a!$A269</f>
        <v>52</v>
      </c>
      <c r="BW62" s="14">
        <f>b4a!$B269</f>
        <v>0.57930000000000004</v>
      </c>
      <c r="BX62" s="14">
        <f>b4a!$D269</f>
        <v>0.25640000000000002</v>
      </c>
      <c r="BY62" s="14">
        <f>b4a!$F269</f>
        <v>0.1149</v>
      </c>
      <c r="BZ62" s="14">
        <f>b4a!$H269</f>
        <v>4.9500000000000002E-2</v>
      </c>
      <c r="CJ62" s="6">
        <f>'b7'!$A271</f>
        <v>52</v>
      </c>
      <c r="CK62" s="14">
        <f>'b7'!$B271</f>
        <v>0.67730000000000001</v>
      </c>
      <c r="CL62" s="14">
        <f>'b7'!$D271</f>
        <v>0.21840000000000001</v>
      </c>
      <c r="CM62" s="14">
        <f>'b7'!$F271</f>
        <v>6.25E-2</v>
      </c>
      <c r="CN62" s="14">
        <f>'b7'!$H271</f>
        <v>4.1799999999999997E-2</v>
      </c>
      <c r="EO62" s="7">
        <f>mgmt!$A273</f>
        <v>0.36659999999999998</v>
      </c>
      <c r="EP62" s="14">
        <f>mgmt!B273</f>
        <v>0.61470000000000002</v>
      </c>
      <c r="EQ62" s="14">
        <f>1.96*mgmt!C273</f>
        <v>5.0568000000000002E-2</v>
      </c>
      <c r="ER62" s="14">
        <f>mgmt!F273</f>
        <v>0.13089999999999999</v>
      </c>
      <c r="ES62" s="14">
        <f>1.96*mgmt!G273</f>
        <v>3.9004000000000004E-2</v>
      </c>
      <c r="ET62" s="14">
        <f>mgmt!D273</f>
        <v>0.21579999999999999</v>
      </c>
      <c r="EU62" s="14">
        <f>1.96*mgmt!E273</f>
        <v>4.2335999999999999E-2</v>
      </c>
      <c r="EV62" s="14">
        <f>mgmt!H273</f>
        <v>3.8600000000000002E-2</v>
      </c>
      <c r="EW62" s="14">
        <f>1.96*mgmt!I273</f>
        <v>1.9207999999999999E-2</v>
      </c>
    </row>
    <row r="63" spans="19:153" x14ac:dyDescent="0.25">
      <c r="BG63" s="6"/>
      <c r="BH63" s="14"/>
      <c r="BI63" s="14"/>
      <c r="BJ63" s="14"/>
      <c r="BK63" s="14"/>
      <c r="BV63" s="6">
        <f>b4a!$A270</f>
        <v>53</v>
      </c>
      <c r="BW63" s="14">
        <f>b4a!$B270</f>
        <v>0.5796</v>
      </c>
      <c r="BX63" s="14">
        <f>b4a!$D270</f>
        <v>0.25690000000000002</v>
      </c>
      <c r="BY63" s="14">
        <f>b4a!$F270</f>
        <v>0.114</v>
      </c>
      <c r="BZ63" s="14">
        <f>b4a!$H270</f>
        <v>4.9500000000000002E-2</v>
      </c>
      <c r="CJ63" s="6">
        <f>'b7'!$A272</f>
        <v>53</v>
      </c>
      <c r="CK63" s="14">
        <f>'b7'!$B272</f>
        <v>0.68069999999999997</v>
      </c>
      <c r="CL63" s="14">
        <f>'b7'!$D272</f>
        <v>0.2172</v>
      </c>
      <c r="CM63" s="14">
        <f>'b7'!$F272</f>
        <v>6.0600000000000001E-2</v>
      </c>
      <c r="CN63" s="14">
        <f>'b7'!$H272</f>
        <v>4.1500000000000002E-2</v>
      </c>
      <c r="EO63" s="7">
        <f>mgmt!$A274</f>
        <v>0.37319999999999998</v>
      </c>
      <c r="EP63" s="14">
        <f>mgmt!B274</f>
        <v>0.61270000000000002</v>
      </c>
      <c r="EQ63" s="14">
        <f>1.96*mgmt!C274</f>
        <v>4.9783999999999995E-2</v>
      </c>
      <c r="ER63" s="14">
        <f>mgmt!F274</f>
        <v>0.13150000000000001</v>
      </c>
      <c r="ES63" s="14">
        <f>1.96*mgmt!G274</f>
        <v>3.8415999999999999E-2</v>
      </c>
      <c r="ET63" s="14">
        <f>mgmt!D274</f>
        <v>0.21679999999999999</v>
      </c>
      <c r="EU63" s="14">
        <f>1.96*mgmt!E274</f>
        <v>4.1551999999999999E-2</v>
      </c>
      <c r="EV63" s="14">
        <f>mgmt!H274</f>
        <v>3.9E-2</v>
      </c>
      <c r="EW63" s="14">
        <f>1.96*mgmt!I274</f>
        <v>1.9012000000000001E-2</v>
      </c>
    </row>
    <row r="64" spans="19:153" x14ac:dyDescent="0.25">
      <c r="BG64" s="6"/>
      <c r="BH64" s="14"/>
      <c r="BI64" s="14"/>
      <c r="BJ64" s="14"/>
      <c r="BK64" s="14"/>
      <c r="BV64" s="6">
        <f>b4a!$A271</f>
        <v>54</v>
      </c>
      <c r="BW64" s="14">
        <f>b4a!$B271</f>
        <v>0.57989999999999997</v>
      </c>
      <c r="BX64" s="14">
        <f>b4a!$D271</f>
        <v>0.25740000000000002</v>
      </c>
      <c r="BY64" s="14">
        <f>b4a!$F271</f>
        <v>0.1132</v>
      </c>
      <c r="BZ64" s="14">
        <f>b4a!$H271</f>
        <v>4.9599999999999998E-2</v>
      </c>
      <c r="CJ64" s="6">
        <f>'b7'!$A273</f>
        <v>54</v>
      </c>
      <c r="CK64" s="14">
        <f>'b7'!$B273</f>
        <v>0.68410000000000004</v>
      </c>
      <c r="CL64" s="14">
        <f>'b7'!$D273</f>
        <v>0.21590000000000001</v>
      </c>
      <c r="CM64" s="14">
        <f>'b7'!$F273</f>
        <v>5.8799999999999998E-2</v>
      </c>
      <c r="CN64" s="14">
        <f>'b7'!$H273</f>
        <v>4.1200000000000001E-2</v>
      </c>
      <c r="EO64" s="7">
        <f>mgmt!$A275</f>
        <v>0.37340000000000001</v>
      </c>
      <c r="EP64" s="14">
        <f>mgmt!B275</f>
        <v>0.61260000000000003</v>
      </c>
      <c r="EQ64" s="14">
        <f>1.96*mgmt!C275</f>
        <v>4.9783999999999995E-2</v>
      </c>
      <c r="ER64" s="14">
        <f>mgmt!F275</f>
        <v>0.13150000000000001</v>
      </c>
      <c r="ES64" s="14">
        <f>1.96*mgmt!G275</f>
        <v>3.8415999999999999E-2</v>
      </c>
      <c r="ET64" s="14">
        <f>mgmt!D275</f>
        <v>0.21679999999999999</v>
      </c>
      <c r="EU64" s="14">
        <f>1.96*mgmt!E275</f>
        <v>4.1551999999999999E-2</v>
      </c>
      <c r="EV64" s="14">
        <f>mgmt!H275</f>
        <v>3.9E-2</v>
      </c>
      <c r="EW64" s="14">
        <f>1.96*mgmt!I275</f>
        <v>1.9012000000000001E-2</v>
      </c>
    </row>
    <row r="65" spans="74:153" x14ac:dyDescent="0.25">
      <c r="BV65" s="6">
        <f>b4a!$A272</f>
        <v>55</v>
      </c>
      <c r="BW65" s="14">
        <f>b4a!$B272</f>
        <v>0.58020000000000005</v>
      </c>
      <c r="BX65" s="14">
        <f>b4a!$D272</f>
        <v>0.25790000000000002</v>
      </c>
      <c r="BY65" s="14">
        <f>b4a!$F272</f>
        <v>0.1123</v>
      </c>
      <c r="BZ65" s="14">
        <f>b4a!$H272</f>
        <v>4.9599999999999998E-2</v>
      </c>
      <c r="CJ65" s="6">
        <f>'b7'!$A274</f>
        <v>55</v>
      </c>
      <c r="CK65" s="14">
        <f>'b7'!$B274</f>
        <v>0.6875</v>
      </c>
      <c r="CL65" s="14">
        <f>'b7'!$D274</f>
        <v>0.2147</v>
      </c>
      <c r="CM65" s="14">
        <f>'b7'!$F274</f>
        <v>5.7099999999999998E-2</v>
      </c>
      <c r="CN65" s="14">
        <f>'b7'!$H274</f>
        <v>4.0800000000000003E-2</v>
      </c>
      <c r="EO65" s="7">
        <f>mgmt!$A276</f>
        <v>0.37659999999999999</v>
      </c>
      <c r="EP65" s="14">
        <f>mgmt!B276</f>
        <v>0.61170000000000002</v>
      </c>
      <c r="EQ65" s="14">
        <f>1.96*mgmt!C276</f>
        <v>4.9391999999999998E-2</v>
      </c>
      <c r="ER65" s="14">
        <f>mgmt!F276</f>
        <v>0.1318</v>
      </c>
      <c r="ES65" s="14">
        <f>1.96*mgmt!G276</f>
        <v>3.8219999999999997E-2</v>
      </c>
      <c r="ET65" s="14">
        <f>mgmt!D276</f>
        <v>0.21740000000000001</v>
      </c>
      <c r="EU65" s="14">
        <f>1.96*mgmt!E276</f>
        <v>4.1356000000000004E-2</v>
      </c>
      <c r="EV65" s="14">
        <f>mgmt!H276</f>
        <v>3.9199999999999999E-2</v>
      </c>
      <c r="EW65" s="14">
        <f>1.96*mgmt!I276</f>
        <v>1.9012000000000001E-2</v>
      </c>
    </row>
    <row r="66" spans="74:153" x14ac:dyDescent="0.25">
      <c r="BV66" s="6">
        <f>b4a!$A273</f>
        <v>56</v>
      </c>
      <c r="BW66" s="14">
        <f>b4a!$B273</f>
        <v>0.58050000000000002</v>
      </c>
      <c r="BX66" s="14">
        <f>b4a!$D273</f>
        <v>0.25850000000000001</v>
      </c>
      <c r="BY66" s="14">
        <f>b4a!$F273</f>
        <v>0.1114</v>
      </c>
      <c r="BZ66" s="14">
        <f>b4a!$H273</f>
        <v>4.9599999999999998E-2</v>
      </c>
      <c r="CJ66" s="6">
        <f>'b7'!$A275</f>
        <v>56</v>
      </c>
      <c r="CK66" s="14">
        <f>'b7'!$B275</f>
        <v>0.69079999999999997</v>
      </c>
      <c r="CL66" s="14">
        <f>'b7'!$D275</f>
        <v>0.21340000000000001</v>
      </c>
      <c r="CM66" s="14">
        <f>'b7'!$F275</f>
        <v>5.5300000000000002E-2</v>
      </c>
      <c r="CN66" s="14">
        <f>'b7'!$H275</f>
        <v>4.0500000000000001E-2</v>
      </c>
      <c r="EO66" s="7">
        <f>mgmt!$A277</f>
        <v>0.38</v>
      </c>
      <c r="EP66" s="14">
        <f>mgmt!B277</f>
        <v>0.61060000000000003</v>
      </c>
      <c r="EQ66" s="14">
        <f>1.96*mgmt!C277</f>
        <v>4.9000000000000002E-2</v>
      </c>
      <c r="ER66" s="14">
        <f>mgmt!F277</f>
        <v>0.1321</v>
      </c>
      <c r="ES66" s="14">
        <f>1.96*mgmt!G277</f>
        <v>3.8024000000000002E-2</v>
      </c>
      <c r="ET66" s="14">
        <f>mgmt!D277</f>
        <v>0.21790000000000001</v>
      </c>
      <c r="EU66" s="14">
        <f>1.96*mgmt!E277</f>
        <v>4.0963999999999993E-2</v>
      </c>
      <c r="EV66" s="14">
        <f>mgmt!H277</f>
        <v>3.9399999999999998E-2</v>
      </c>
      <c r="EW66" s="14">
        <f>1.96*mgmt!I277</f>
        <v>1.8815999999999999E-2</v>
      </c>
    </row>
    <row r="67" spans="74:153" x14ac:dyDescent="0.25">
      <c r="BV67" s="6">
        <f>b4a!$A274</f>
        <v>57</v>
      </c>
      <c r="BW67" s="14">
        <f>b4a!$B274</f>
        <v>0.58079999999999998</v>
      </c>
      <c r="BX67" s="14">
        <f>b4a!$D274</f>
        <v>0.25900000000000001</v>
      </c>
      <c r="BY67" s="14">
        <f>b4a!$F274</f>
        <v>0.1106</v>
      </c>
      <c r="BZ67" s="14">
        <f>b4a!$H274</f>
        <v>4.9700000000000001E-2</v>
      </c>
      <c r="CJ67" s="6">
        <f>'b7'!$A276</f>
        <v>57</v>
      </c>
      <c r="CK67" s="14">
        <f>'b7'!$B276</f>
        <v>0.69410000000000005</v>
      </c>
      <c r="CL67" s="14">
        <f>'b7'!$D276</f>
        <v>0.21210000000000001</v>
      </c>
      <c r="CM67" s="14">
        <f>'b7'!$F276</f>
        <v>5.3699999999999998E-2</v>
      </c>
      <c r="CN67" s="14">
        <f>'b7'!$H276</f>
        <v>4.0099999999999997E-2</v>
      </c>
      <c r="EO67" s="7">
        <f>mgmt!$A278</f>
        <v>0.38319999999999999</v>
      </c>
      <c r="EP67" s="14">
        <f>mgmt!B278</f>
        <v>0.60970000000000002</v>
      </c>
      <c r="EQ67" s="14">
        <f>1.96*mgmt!C278</f>
        <v>4.8607999999999998E-2</v>
      </c>
      <c r="ER67" s="14">
        <f>mgmt!F278</f>
        <v>0.13239999999999999</v>
      </c>
      <c r="ES67" s="14">
        <f>1.96*mgmt!G278</f>
        <v>3.7828000000000001E-2</v>
      </c>
      <c r="ET67" s="14">
        <f>mgmt!D278</f>
        <v>0.21840000000000001</v>
      </c>
      <c r="EU67" s="14">
        <f>1.96*mgmt!E278</f>
        <v>4.0571999999999997E-2</v>
      </c>
      <c r="EV67" s="14">
        <f>mgmt!H278</f>
        <v>3.9600000000000003E-2</v>
      </c>
      <c r="EW67" s="14">
        <f>1.96*mgmt!I278</f>
        <v>1.8815999999999999E-2</v>
      </c>
    </row>
    <row r="68" spans="74:153" x14ac:dyDescent="0.25">
      <c r="BV68" s="6">
        <f>b4a!$A275</f>
        <v>58</v>
      </c>
      <c r="BW68" s="14">
        <f>b4a!$B275</f>
        <v>0.58109999999999995</v>
      </c>
      <c r="BX68" s="14">
        <f>b4a!$D275</f>
        <v>0.25950000000000001</v>
      </c>
      <c r="BY68" s="14">
        <f>b4a!$F275</f>
        <v>0.10970000000000001</v>
      </c>
      <c r="BZ68" s="14">
        <f>b4a!$H275</f>
        <v>4.9700000000000001E-2</v>
      </c>
      <c r="CJ68" s="6">
        <f>'b7'!$A277</f>
        <v>58</v>
      </c>
      <c r="CK68" s="14">
        <f>'b7'!$B277</f>
        <v>0.69730000000000003</v>
      </c>
      <c r="CL68" s="14">
        <f>'b7'!$D277</f>
        <v>0.2109</v>
      </c>
      <c r="CM68" s="14">
        <f>'b7'!$F277</f>
        <v>5.21E-2</v>
      </c>
      <c r="CN68" s="14">
        <f>'b7'!$H277</f>
        <v>3.9800000000000002E-2</v>
      </c>
      <c r="EO68" s="7">
        <f>mgmt!$A279</f>
        <v>0.38340000000000002</v>
      </c>
      <c r="EP68" s="14">
        <f>mgmt!B279</f>
        <v>0.60960000000000003</v>
      </c>
      <c r="EQ68" s="14">
        <f>1.96*mgmt!C279</f>
        <v>4.8607999999999998E-2</v>
      </c>
      <c r="ER68" s="14">
        <f>mgmt!F279</f>
        <v>0.13239999999999999</v>
      </c>
      <c r="ES68" s="14">
        <f>1.96*mgmt!G279</f>
        <v>3.7828000000000001E-2</v>
      </c>
      <c r="ET68" s="14">
        <f>mgmt!D279</f>
        <v>0.21840000000000001</v>
      </c>
      <c r="EU68" s="14">
        <f>1.96*mgmt!E279</f>
        <v>4.0571999999999997E-2</v>
      </c>
      <c r="EV68" s="14">
        <f>mgmt!H279</f>
        <v>3.9600000000000003E-2</v>
      </c>
      <c r="EW68" s="14">
        <f>1.96*mgmt!I279</f>
        <v>1.8815999999999999E-2</v>
      </c>
    </row>
    <row r="69" spans="74:153" x14ac:dyDescent="0.25">
      <c r="BV69" s="6">
        <f>b4a!$A276</f>
        <v>60</v>
      </c>
      <c r="BW69" s="14">
        <f>b4a!$B276</f>
        <v>0.58160000000000001</v>
      </c>
      <c r="BX69" s="14">
        <f>b4a!$D276</f>
        <v>0.26050000000000001</v>
      </c>
      <c r="BY69" s="14">
        <f>b4a!$F276</f>
        <v>0.1081</v>
      </c>
      <c r="BZ69" s="14">
        <f>b4a!$H276</f>
        <v>4.9799999999999997E-2</v>
      </c>
      <c r="CJ69" s="6">
        <f>'b7'!$A278</f>
        <v>60</v>
      </c>
      <c r="CK69" s="14">
        <f>'b7'!$B278</f>
        <v>0.70369999999999999</v>
      </c>
      <c r="CL69" s="14">
        <f>'b7'!$D278</f>
        <v>0.20830000000000001</v>
      </c>
      <c r="CM69" s="14">
        <f>'b7'!$F278</f>
        <v>4.9000000000000002E-2</v>
      </c>
      <c r="CN69" s="14">
        <f>'b7'!$H278</f>
        <v>3.9100000000000003E-2</v>
      </c>
      <c r="EO69" s="7">
        <f>mgmt!$A280</f>
        <v>0.3866</v>
      </c>
      <c r="EP69" s="14">
        <f>mgmt!B280</f>
        <v>0.60860000000000003</v>
      </c>
      <c r="EQ69" s="14">
        <f>1.96*mgmt!C280</f>
        <v>4.8216000000000002E-2</v>
      </c>
      <c r="ER69" s="14">
        <f>mgmt!F280</f>
        <v>0.1326</v>
      </c>
      <c r="ES69" s="14">
        <f>1.96*mgmt!G280</f>
        <v>3.7631999999999999E-2</v>
      </c>
      <c r="ET69" s="14">
        <f>mgmt!D280</f>
        <v>0.219</v>
      </c>
      <c r="EU69" s="14">
        <f>1.96*mgmt!E280</f>
        <v>4.018E-2</v>
      </c>
      <c r="EV69" s="14">
        <f>mgmt!H280</f>
        <v>3.9800000000000002E-2</v>
      </c>
      <c r="EW69" s="14">
        <f>1.96*mgmt!I280</f>
        <v>1.8815999999999999E-2</v>
      </c>
    </row>
    <row r="70" spans="74:153" x14ac:dyDescent="0.25">
      <c r="BV70" s="6">
        <f>b4a!$A277</f>
        <v>61</v>
      </c>
      <c r="BW70" s="14">
        <f>b4a!$B277</f>
        <v>0.58189999999999997</v>
      </c>
      <c r="BX70" s="14">
        <f>b4a!$D277</f>
        <v>0.2611</v>
      </c>
      <c r="BY70" s="14">
        <f>b4a!$F277</f>
        <v>0.1072</v>
      </c>
      <c r="BZ70" s="14">
        <f>b4a!$H277</f>
        <v>4.9799999999999997E-2</v>
      </c>
      <c r="CJ70" s="6">
        <f>'b7'!$A279</f>
        <v>61</v>
      </c>
      <c r="CK70" s="14">
        <f>'b7'!$B279</f>
        <v>0.70679999999999998</v>
      </c>
      <c r="CL70" s="14">
        <f>'b7'!$D279</f>
        <v>0.20699999999999999</v>
      </c>
      <c r="CM70" s="14">
        <f>'b7'!$F279</f>
        <v>4.7500000000000001E-2</v>
      </c>
      <c r="CN70" s="14">
        <f>'b7'!$H279</f>
        <v>3.8800000000000001E-2</v>
      </c>
      <c r="EO70" s="7">
        <f>mgmt!$A281</f>
        <v>0.38679999999999998</v>
      </c>
      <c r="EP70" s="14">
        <f>mgmt!B281</f>
        <v>0.60860000000000003</v>
      </c>
      <c r="EQ70" s="14">
        <f>1.96*mgmt!C281</f>
        <v>4.8216000000000002E-2</v>
      </c>
      <c r="ER70" s="14">
        <f>mgmt!F281</f>
        <v>0.13270000000000001</v>
      </c>
      <c r="ES70" s="14">
        <f>1.96*mgmt!G281</f>
        <v>3.7631999999999999E-2</v>
      </c>
      <c r="ET70" s="14">
        <f>mgmt!D281</f>
        <v>0.219</v>
      </c>
      <c r="EU70" s="14">
        <f>1.96*mgmt!E281</f>
        <v>4.018E-2</v>
      </c>
      <c r="EV70" s="14">
        <f>mgmt!H281</f>
        <v>3.9800000000000002E-2</v>
      </c>
      <c r="EW70" s="14">
        <f>1.96*mgmt!I281</f>
        <v>1.8815999999999999E-2</v>
      </c>
    </row>
    <row r="71" spans="74:153" x14ac:dyDescent="0.25">
      <c r="BV71" s="6">
        <f>b4a!$A278</f>
        <v>62</v>
      </c>
      <c r="BW71" s="14">
        <f>b4a!$B278</f>
        <v>0.58220000000000005</v>
      </c>
      <c r="BX71" s="14">
        <f>b4a!$D278</f>
        <v>0.2616</v>
      </c>
      <c r="BY71" s="14">
        <f>b4a!$F278</f>
        <v>0.10639999999999999</v>
      </c>
      <c r="BZ71" s="14">
        <f>b4a!$H278</f>
        <v>4.9799999999999997E-2</v>
      </c>
      <c r="CJ71" s="6">
        <f>'b7'!$A280</f>
        <v>62</v>
      </c>
      <c r="CK71" s="14">
        <f>'b7'!$B280</f>
        <v>0.70989999999999998</v>
      </c>
      <c r="CL71" s="14">
        <f>'b7'!$D280</f>
        <v>0.2056</v>
      </c>
      <c r="CM71" s="14">
        <f>'b7'!$F280</f>
        <v>4.5999999999999999E-2</v>
      </c>
      <c r="CN71" s="14">
        <f>'b7'!$H280</f>
        <v>3.8399999999999997E-2</v>
      </c>
      <c r="EO71" s="7">
        <f>mgmt!$A282</f>
        <v>0.38979999999999998</v>
      </c>
      <c r="EP71" s="14">
        <f>mgmt!B282</f>
        <v>0.60760000000000003</v>
      </c>
      <c r="EQ71" s="14">
        <f>1.96*mgmt!C282</f>
        <v>4.7824000000000005E-2</v>
      </c>
      <c r="ER71" s="14">
        <f>mgmt!F282</f>
        <v>0.13289999999999999</v>
      </c>
      <c r="ES71" s="14">
        <f>1.96*mgmt!G282</f>
        <v>3.7435999999999997E-2</v>
      </c>
      <c r="ET71" s="14">
        <f>mgmt!D282</f>
        <v>0.2195</v>
      </c>
      <c r="EU71" s="14">
        <f>1.96*mgmt!E282</f>
        <v>3.9983999999999999E-2</v>
      </c>
      <c r="EV71" s="14">
        <f>mgmt!H282</f>
        <v>0.04</v>
      </c>
      <c r="EW71" s="14">
        <f>1.96*mgmt!I282</f>
        <v>1.8619999999999998E-2</v>
      </c>
    </row>
    <row r="72" spans="74:153" x14ac:dyDescent="0.25">
      <c r="BV72" s="6">
        <f>b4a!$A279</f>
        <v>63</v>
      </c>
      <c r="BW72" s="14">
        <f>b4a!$B279</f>
        <v>0.58240000000000003</v>
      </c>
      <c r="BX72" s="14">
        <f>b4a!$D279</f>
        <v>0.2621</v>
      </c>
      <c r="BY72" s="14">
        <f>b4a!$F279</f>
        <v>0.1056</v>
      </c>
      <c r="BZ72" s="14">
        <f>b4a!$H279</f>
        <v>4.99E-2</v>
      </c>
      <c r="CJ72" s="6">
        <f>'b7'!$A281</f>
        <v>64</v>
      </c>
      <c r="CK72" s="14">
        <f>'b7'!$B281</f>
        <v>0.71599999999999997</v>
      </c>
      <c r="CL72" s="14">
        <f>'b7'!$D281</f>
        <v>0.20300000000000001</v>
      </c>
      <c r="CM72" s="14">
        <f>'b7'!$F281</f>
        <v>4.3299999999999998E-2</v>
      </c>
      <c r="CN72" s="14">
        <f>'b7'!$H281</f>
        <v>3.78E-2</v>
      </c>
      <c r="EO72" s="7">
        <f>mgmt!$A283</f>
        <v>0.39</v>
      </c>
      <c r="EP72" s="14">
        <f>mgmt!B283</f>
        <v>0.60760000000000003</v>
      </c>
      <c r="EQ72" s="14">
        <f>1.96*mgmt!C283</f>
        <v>4.7824000000000005E-2</v>
      </c>
      <c r="ER72" s="14">
        <f>mgmt!F283</f>
        <v>0.13289999999999999</v>
      </c>
      <c r="ES72" s="14">
        <f>1.96*mgmt!G283</f>
        <v>3.7435999999999997E-2</v>
      </c>
      <c r="ET72" s="14">
        <f>mgmt!D283</f>
        <v>0.2195</v>
      </c>
      <c r="EU72" s="14">
        <f>1.96*mgmt!E283</f>
        <v>3.9983999999999999E-2</v>
      </c>
      <c r="EV72" s="14">
        <f>mgmt!H283</f>
        <v>0.04</v>
      </c>
      <c r="EW72" s="14">
        <f>1.96*mgmt!I283</f>
        <v>1.8619999999999998E-2</v>
      </c>
    </row>
    <row r="73" spans="74:153" x14ac:dyDescent="0.25">
      <c r="BV73" s="6">
        <f>b4a!$A280</f>
        <v>64</v>
      </c>
      <c r="BW73" s="14">
        <f>b4a!$B280</f>
        <v>0.5827</v>
      </c>
      <c r="BX73" s="14">
        <f>b4a!$D280</f>
        <v>0.2626</v>
      </c>
      <c r="BY73" s="14">
        <f>b4a!$F280</f>
        <v>0.1048</v>
      </c>
      <c r="BZ73" s="14">
        <f>b4a!$H280</f>
        <v>4.99E-2</v>
      </c>
      <c r="CJ73" s="6">
        <f>'b7'!$A282</f>
        <v>65</v>
      </c>
      <c r="CK73" s="14">
        <f>'b7'!$B282</f>
        <v>0.71899999999999997</v>
      </c>
      <c r="CL73" s="14">
        <f>'b7'!$D282</f>
        <v>0.20169999999999999</v>
      </c>
      <c r="CM73" s="14">
        <f>'b7'!$F282</f>
        <v>4.19E-2</v>
      </c>
      <c r="CN73" s="14">
        <f>'b7'!$H282</f>
        <v>3.7400000000000003E-2</v>
      </c>
      <c r="EO73" s="7">
        <f>mgmt!$A284</f>
        <v>0.39319999999999999</v>
      </c>
      <c r="EP73" s="14">
        <f>mgmt!B284</f>
        <v>0.60660000000000003</v>
      </c>
      <c r="EQ73" s="14">
        <f>1.96*mgmt!C284</f>
        <v>4.7627999999999997E-2</v>
      </c>
      <c r="ER73" s="14">
        <f>mgmt!F284</f>
        <v>0.13320000000000001</v>
      </c>
      <c r="ES73" s="14">
        <f>1.96*mgmt!G284</f>
        <v>3.7239999999999995E-2</v>
      </c>
      <c r="ET73" s="14">
        <f>mgmt!D284</f>
        <v>0.22</v>
      </c>
      <c r="EU73" s="14">
        <f>1.96*mgmt!E284</f>
        <v>3.9591999999999995E-2</v>
      </c>
      <c r="EV73" s="14">
        <f>mgmt!H284</f>
        <v>4.02E-2</v>
      </c>
      <c r="EW73" s="14">
        <f>1.96*mgmt!I284</f>
        <v>1.8619999999999998E-2</v>
      </c>
    </row>
    <row r="74" spans="74:153" x14ac:dyDescent="0.25">
      <c r="BV74" s="6">
        <f>b4a!$A281</f>
        <v>65</v>
      </c>
      <c r="BW74" s="14">
        <f>b4a!$B281</f>
        <v>0.58289999999999997</v>
      </c>
      <c r="BX74" s="14">
        <f>b4a!$D281</f>
        <v>0.2631</v>
      </c>
      <c r="BY74" s="14">
        <f>b4a!$F281</f>
        <v>0.104</v>
      </c>
      <c r="BZ74" s="14">
        <f>b4a!$H281</f>
        <v>4.99E-2</v>
      </c>
      <c r="CJ74" s="6">
        <f>'b7'!$A283</f>
        <v>67</v>
      </c>
      <c r="CK74" s="14">
        <f>'b7'!$B283</f>
        <v>0.7248</v>
      </c>
      <c r="CL74" s="14">
        <f>'b7'!$D283</f>
        <v>0.19900000000000001</v>
      </c>
      <c r="CM74" s="14">
        <f>'b7'!$F283</f>
        <v>3.9399999999999998E-2</v>
      </c>
      <c r="CN74" s="14">
        <f>'b7'!$H283</f>
        <v>3.6700000000000003E-2</v>
      </c>
      <c r="EO74" s="7">
        <f>mgmt!$A285</f>
        <v>0.39340000000000003</v>
      </c>
      <c r="EP74" s="14">
        <f>mgmt!B285</f>
        <v>0.60650000000000004</v>
      </c>
      <c r="EQ74" s="14">
        <f>1.96*mgmt!C285</f>
        <v>4.7431999999999995E-2</v>
      </c>
      <c r="ER74" s="14">
        <f>mgmt!F285</f>
        <v>0.13320000000000001</v>
      </c>
      <c r="ES74" s="14">
        <f>1.96*mgmt!G285</f>
        <v>3.7239999999999995E-2</v>
      </c>
      <c r="ET74" s="14">
        <f>mgmt!D285</f>
        <v>0.22009999999999999</v>
      </c>
      <c r="EU74" s="14">
        <f>1.96*mgmt!E285</f>
        <v>3.9591999999999995E-2</v>
      </c>
      <c r="EV74" s="14">
        <f>mgmt!H285</f>
        <v>4.02E-2</v>
      </c>
      <c r="EW74" s="14">
        <f>1.96*mgmt!I285</f>
        <v>1.8619999999999998E-2</v>
      </c>
    </row>
    <row r="75" spans="74:153" x14ac:dyDescent="0.25">
      <c r="BV75" s="6">
        <f>b4a!$A282</f>
        <v>66</v>
      </c>
      <c r="BW75" s="14">
        <f>b4a!$B282</f>
        <v>0.58320000000000005</v>
      </c>
      <c r="BX75" s="14">
        <f>b4a!$D282</f>
        <v>0.2636</v>
      </c>
      <c r="BY75" s="14">
        <f>b4a!$F282</f>
        <v>0.1032</v>
      </c>
      <c r="BZ75" s="14">
        <f>b4a!$H282</f>
        <v>0.05</v>
      </c>
      <c r="CJ75" s="6">
        <f>'b7'!$A284</f>
        <v>69</v>
      </c>
      <c r="CK75" s="14">
        <f>'b7'!$B284</f>
        <v>0.73060000000000003</v>
      </c>
      <c r="CL75" s="14">
        <f>'b7'!$D284</f>
        <v>0.1963</v>
      </c>
      <c r="CM75" s="14">
        <f>'b7'!$F284</f>
        <v>3.6999999999999998E-2</v>
      </c>
      <c r="CN75" s="14">
        <f>'b7'!$H284</f>
        <v>3.61E-2</v>
      </c>
      <c r="EO75" s="7">
        <f>mgmt!$A286</f>
        <v>0.39660000000000001</v>
      </c>
      <c r="EP75" s="14">
        <f>mgmt!B286</f>
        <v>0.60560000000000003</v>
      </c>
      <c r="EQ75" s="14">
        <f>1.96*mgmt!C286</f>
        <v>4.7236E-2</v>
      </c>
      <c r="ER75" s="14">
        <f>mgmt!F286</f>
        <v>0.13350000000000001</v>
      </c>
      <c r="ES75" s="14">
        <f>1.96*mgmt!G286</f>
        <v>3.7044000000000001E-2</v>
      </c>
      <c r="ET75" s="14">
        <f>mgmt!D286</f>
        <v>0.22059999999999999</v>
      </c>
      <c r="EU75" s="14">
        <f>1.96*mgmt!E286</f>
        <v>3.9199999999999999E-2</v>
      </c>
      <c r="EV75" s="14">
        <f>mgmt!H286</f>
        <v>4.0399999999999998E-2</v>
      </c>
      <c r="EW75" s="14">
        <f>1.96*mgmt!I286</f>
        <v>1.8619999999999998E-2</v>
      </c>
    </row>
    <row r="76" spans="74:153" x14ac:dyDescent="0.25">
      <c r="BV76" s="6">
        <f>b4a!$A283</f>
        <v>67</v>
      </c>
      <c r="BW76" s="14">
        <f>b4a!$B283</f>
        <v>0.58340000000000003</v>
      </c>
      <c r="BX76" s="14">
        <f>b4a!$D283</f>
        <v>0.26419999999999999</v>
      </c>
      <c r="BY76" s="14">
        <f>b4a!$F283</f>
        <v>0.1024</v>
      </c>
      <c r="BZ76" s="14">
        <f>b4a!$H283</f>
        <v>0.05</v>
      </c>
      <c r="CJ76" s="6"/>
      <c r="CK76" s="14"/>
      <c r="CL76" s="14"/>
      <c r="CM76" s="14"/>
      <c r="CN76" s="14"/>
      <c r="EO76" s="7">
        <f>mgmt!$A287</f>
        <v>0.39679999999999999</v>
      </c>
      <c r="EP76" s="14">
        <f>mgmt!B287</f>
        <v>0.60550000000000004</v>
      </c>
      <c r="EQ76" s="14">
        <f>1.96*mgmt!C287</f>
        <v>4.7236E-2</v>
      </c>
      <c r="ER76" s="14">
        <f>mgmt!F287</f>
        <v>0.13350000000000001</v>
      </c>
      <c r="ES76" s="14">
        <f>1.96*mgmt!G287</f>
        <v>3.7044000000000001E-2</v>
      </c>
      <c r="ET76" s="14">
        <f>mgmt!D287</f>
        <v>0.22059999999999999</v>
      </c>
      <c r="EU76" s="14">
        <f>1.96*mgmt!E287</f>
        <v>3.9199999999999999E-2</v>
      </c>
      <c r="EV76" s="14">
        <f>mgmt!H287</f>
        <v>4.0399999999999998E-2</v>
      </c>
      <c r="EW76" s="14">
        <f>1.96*mgmt!I287</f>
        <v>1.8619999999999998E-2</v>
      </c>
    </row>
    <row r="77" spans="74:153" x14ac:dyDescent="0.25">
      <c r="BV77" s="6">
        <f>b4a!$A284</f>
        <v>68</v>
      </c>
      <c r="BW77" s="14">
        <f>b4a!$B284</f>
        <v>0.5837</v>
      </c>
      <c r="BX77" s="14">
        <f>b4a!$D284</f>
        <v>0.26469999999999999</v>
      </c>
      <c r="BY77" s="14">
        <f>b4a!$F284</f>
        <v>0.1016</v>
      </c>
      <c r="BZ77" s="14">
        <f>b4a!$H284</f>
        <v>0.05</v>
      </c>
      <c r="CJ77" s="6"/>
      <c r="CK77" s="14"/>
      <c r="CL77" s="14"/>
      <c r="CM77" s="14"/>
      <c r="CN77" s="14"/>
      <c r="EO77" s="7">
        <f>mgmt!$A288</f>
        <v>0.39979999999999999</v>
      </c>
      <c r="EP77" s="14">
        <f>mgmt!B288</f>
        <v>0.60460000000000003</v>
      </c>
      <c r="EQ77" s="14">
        <f>1.96*mgmt!C288</f>
        <v>4.6844000000000004E-2</v>
      </c>
      <c r="ER77" s="14">
        <f>mgmt!F288</f>
        <v>0.1338</v>
      </c>
      <c r="ES77" s="14">
        <f>1.96*mgmt!G288</f>
        <v>3.6847999999999999E-2</v>
      </c>
      <c r="ET77" s="14">
        <f>mgmt!D288</f>
        <v>0.22109999999999999</v>
      </c>
      <c r="EU77" s="14">
        <f>1.96*mgmt!E288</f>
        <v>3.9004000000000004E-2</v>
      </c>
      <c r="EV77" s="14">
        <f>mgmt!H288</f>
        <v>4.0500000000000001E-2</v>
      </c>
      <c r="EW77" s="14">
        <f>1.96*mgmt!I288</f>
        <v>1.8423999999999999E-2</v>
      </c>
    </row>
    <row r="78" spans="74:153" x14ac:dyDescent="0.25">
      <c r="BV78" s="6">
        <f>b4a!$A285</f>
        <v>70</v>
      </c>
      <c r="BW78" s="14">
        <f>b4a!$B285</f>
        <v>0.58420000000000005</v>
      </c>
      <c r="BX78" s="14">
        <f>b4a!$D285</f>
        <v>0.26569999999999999</v>
      </c>
      <c r="BY78" s="14">
        <f>b4a!$F285</f>
        <v>0.1</v>
      </c>
      <c r="BZ78" s="14">
        <f>b4a!$H285</f>
        <v>5.0099999999999999E-2</v>
      </c>
      <c r="CJ78" s="6"/>
      <c r="CK78" s="14"/>
      <c r="CL78" s="14"/>
      <c r="CM78" s="14"/>
      <c r="CN78" s="14"/>
      <c r="EO78" s="7">
        <f>mgmt!$A289</f>
        <v>0.4</v>
      </c>
      <c r="EP78" s="14">
        <f>mgmt!B289</f>
        <v>0.60450000000000004</v>
      </c>
      <c r="EQ78" s="14">
        <f>1.96*mgmt!C289</f>
        <v>4.6844000000000004E-2</v>
      </c>
      <c r="ER78" s="14">
        <f>mgmt!F289</f>
        <v>0.1338</v>
      </c>
      <c r="ES78" s="14">
        <f>1.96*mgmt!G289</f>
        <v>3.6847999999999999E-2</v>
      </c>
      <c r="ET78" s="14">
        <f>mgmt!D289</f>
        <v>0.22109999999999999</v>
      </c>
      <c r="EU78" s="14">
        <f>1.96*mgmt!E289</f>
        <v>3.9004000000000004E-2</v>
      </c>
      <c r="EV78" s="14">
        <f>mgmt!H289</f>
        <v>4.0500000000000001E-2</v>
      </c>
      <c r="EW78" s="14">
        <f>1.96*mgmt!I289</f>
        <v>1.8423999999999999E-2</v>
      </c>
    </row>
    <row r="79" spans="74:153" x14ac:dyDescent="0.25">
      <c r="BV79" s="6">
        <f>b4a!$A286</f>
        <v>71</v>
      </c>
      <c r="BW79" s="14">
        <f>b4a!$B286</f>
        <v>0.58440000000000003</v>
      </c>
      <c r="BX79" s="14">
        <f>b4a!$D286</f>
        <v>0.26619999999999999</v>
      </c>
      <c r="BY79" s="14">
        <f>b4a!$F286</f>
        <v>9.9299999999999999E-2</v>
      </c>
      <c r="BZ79" s="14">
        <f>b4a!$H286</f>
        <v>5.0099999999999999E-2</v>
      </c>
      <c r="CJ79" s="6"/>
      <c r="CK79" s="14"/>
      <c r="CL79" s="14"/>
      <c r="CM79" s="14"/>
      <c r="CN79" s="14"/>
      <c r="EO79" s="7">
        <f>mgmt!$A290</f>
        <v>0.4002</v>
      </c>
      <c r="EP79" s="14">
        <f>mgmt!B290</f>
        <v>0.60450000000000004</v>
      </c>
      <c r="EQ79" s="14">
        <f>1.96*mgmt!C290</f>
        <v>4.6844000000000004E-2</v>
      </c>
      <c r="ER79" s="14">
        <f>mgmt!F290</f>
        <v>0.1338</v>
      </c>
      <c r="ES79" s="14">
        <f>1.96*mgmt!G290</f>
        <v>3.6847999999999999E-2</v>
      </c>
      <c r="ET79" s="14">
        <f>mgmt!D290</f>
        <v>0.22109999999999999</v>
      </c>
      <c r="EU79" s="14">
        <f>1.96*mgmt!E290</f>
        <v>3.9004000000000004E-2</v>
      </c>
      <c r="EV79" s="14">
        <f>mgmt!H290</f>
        <v>4.0599999999999997E-2</v>
      </c>
      <c r="EW79" s="14">
        <f>1.96*mgmt!I290</f>
        <v>1.8423999999999999E-2</v>
      </c>
    </row>
    <row r="80" spans="74:153" x14ac:dyDescent="0.25">
      <c r="BV80" s="6">
        <f>b4a!$A287</f>
        <v>72</v>
      </c>
      <c r="BW80" s="14">
        <f>b4a!$B287</f>
        <v>0.58460000000000001</v>
      </c>
      <c r="BX80" s="14">
        <f>b4a!$D287</f>
        <v>0.26669999999999999</v>
      </c>
      <c r="BY80" s="14">
        <f>b4a!$F287</f>
        <v>9.8500000000000004E-2</v>
      </c>
      <c r="BZ80" s="14">
        <f>b4a!$H287</f>
        <v>5.0200000000000002E-2</v>
      </c>
      <c r="CJ80" s="6"/>
      <c r="CK80" s="14"/>
      <c r="CL80" s="14"/>
      <c r="CM80" s="14"/>
      <c r="CN80" s="14"/>
      <c r="EO80" s="7">
        <f>mgmt!$A291</f>
        <v>0.41</v>
      </c>
      <c r="EP80" s="14">
        <f>mgmt!B291</f>
        <v>0.60150000000000003</v>
      </c>
      <c r="EQ80" s="14">
        <f>1.96*mgmt!C291</f>
        <v>4.5864000000000002E-2</v>
      </c>
      <c r="ER80" s="14">
        <f>mgmt!F291</f>
        <v>0.13469999999999999</v>
      </c>
      <c r="ES80" s="14">
        <f>1.96*mgmt!G291</f>
        <v>3.6455999999999995E-2</v>
      </c>
      <c r="ET80" s="14">
        <f>mgmt!D291</f>
        <v>0.22270000000000001</v>
      </c>
      <c r="EU80" s="14">
        <f>1.96*mgmt!E291</f>
        <v>3.8024000000000002E-2</v>
      </c>
      <c r="EV80" s="14">
        <f>mgmt!H291</f>
        <v>4.1099999999999998E-2</v>
      </c>
      <c r="EW80" s="14">
        <f>1.96*mgmt!I291</f>
        <v>1.8423999999999999E-2</v>
      </c>
    </row>
    <row r="81" spans="74:153" x14ac:dyDescent="0.25">
      <c r="BV81" s="6">
        <f>b4a!$A288</f>
        <v>73</v>
      </c>
      <c r="BW81" s="14">
        <f>b4a!$B288</f>
        <v>0.58489999999999998</v>
      </c>
      <c r="BX81" s="14">
        <f>b4a!$D288</f>
        <v>0.26719999999999999</v>
      </c>
      <c r="BY81" s="14">
        <f>b4a!$F288</f>
        <v>9.7699999999999995E-2</v>
      </c>
      <c r="BZ81" s="14">
        <f>b4a!$H288</f>
        <v>5.0200000000000002E-2</v>
      </c>
      <c r="CJ81" s="6"/>
      <c r="CK81" s="14"/>
      <c r="CL81" s="14"/>
      <c r="CM81" s="14"/>
      <c r="CN81" s="14"/>
      <c r="EO81" s="7">
        <f>mgmt!$A292</f>
        <v>0.41320000000000001</v>
      </c>
      <c r="EP81" s="14">
        <f>mgmt!B292</f>
        <v>0.60050000000000003</v>
      </c>
      <c r="EQ81" s="14">
        <f>1.96*mgmt!C292</f>
        <v>4.5471999999999999E-2</v>
      </c>
      <c r="ER81" s="14">
        <f>mgmt!F292</f>
        <v>0.13500000000000001</v>
      </c>
      <c r="ES81" s="14">
        <f>1.96*mgmt!G292</f>
        <v>3.6260000000000001E-2</v>
      </c>
      <c r="ET81" s="14">
        <f>mgmt!D292</f>
        <v>0.22320000000000001</v>
      </c>
      <c r="EU81" s="14">
        <f>1.96*mgmt!E292</f>
        <v>3.7828000000000001E-2</v>
      </c>
      <c r="EV81" s="14">
        <f>mgmt!H292</f>
        <v>4.1300000000000003E-2</v>
      </c>
      <c r="EW81" s="14">
        <f>1.96*mgmt!I292</f>
        <v>1.8227999999999998E-2</v>
      </c>
    </row>
    <row r="82" spans="74:153" x14ac:dyDescent="0.25">
      <c r="BV82" s="6">
        <f>b4a!$A289</f>
        <v>74</v>
      </c>
      <c r="BW82" s="14">
        <f>b4a!$B289</f>
        <v>0.58509999999999995</v>
      </c>
      <c r="BX82" s="14">
        <f>b4a!$D289</f>
        <v>0.26769999999999999</v>
      </c>
      <c r="BY82" s="14">
        <f>b4a!$F289</f>
        <v>9.7000000000000003E-2</v>
      </c>
      <c r="BZ82" s="14">
        <f>b4a!$H289</f>
        <v>5.0200000000000002E-2</v>
      </c>
      <c r="CJ82" s="6"/>
      <c r="CK82" s="14"/>
      <c r="CL82" s="14"/>
      <c r="CM82" s="14"/>
      <c r="CN82" s="14"/>
      <c r="EO82" s="7">
        <f>mgmt!$A293</f>
        <v>0.41339999999999999</v>
      </c>
      <c r="EP82" s="14">
        <f>mgmt!B293</f>
        <v>0.60040000000000004</v>
      </c>
      <c r="EQ82" s="14">
        <f>1.96*mgmt!C293</f>
        <v>4.5471999999999999E-2</v>
      </c>
      <c r="ER82" s="14">
        <f>mgmt!F293</f>
        <v>0.13500000000000001</v>
      </c>
      <c r="ES82" s="14">
        <f>1.96*mgmt!G293</f>
        <v>3.6260000000000001E-2</v>
      </c>
      <c r="ET82" s="14">
        <f>mgmt!D293</f>
        <v>0.2233</v>
      </c>
      <c r="EU82" s="14">
        <f>1.96*mgmt!E293</f>
        <v>3.7828000000000001E-2</v>
      </c>
      <c r="EV82" s="14">
        <f>mgmt!H293</f>
        <v>4.1300000000000003E-2</v>
      </c>
      <c r="EW82" s="14">
        <f>1.96*mgmt!I293</f>
        <v>1.8227999999999998E-2</v>
      </c>
    </row>
    <row r="83" spans="74:153" x14ac:dyDescent="0.25">
      <c r="BV83" s="6">
        <f>b4a!$A290</f>
        <v>75</v>
      </c>
      <c r="BW83" s="14">
        <f>b4a!$B290</f>
        <v>0.58530000000000004</v>
      </c>
      <c r="BX83" s="14">
        <f>b4a!$D290</f>
        <v>0.26819999999999999</v>
      </c>
      <c r="BY83" s="14">
        <f>b4a!$F290</f>
        <v>9.6199999999999994E-2</v>
      </c>
      <c r="BZ83" s="14">
        <f>b4a!$H290</f>
        <v>5.0299999999999997E-2</v>
      </c>
      <c r="CJ83" s="6"/>
      <c r="CK83" s="14"/>
      <c r="CL83" s="14"/>
      <c r="CM83" s="14"/>
      <c r="CN83" s="14"/>
      <c r="EO83" s="7">
        <f>mgmt!$A294</f>
        <v>0.41660000000000003</v>
      </c>
      <c r="EP83" s="14">
        <f>mgmt!B294</f>
        <v>0.59940000000000004</v>
      </c>
      <c r="EQ83" s="14">
        <f>1.96*mgmt!C294</f>
        <v>4.5079999999999995E-2</v>
      </c>
      <c r="ER83" s="14">
        <f>mgmt!F294</f>
        <v>0.1353</v>
      </c>
      <c r="ES83" s="14">
        <f>1.96*mgmt!G294</f>
        <v>3.6063999999999999E-2</v>
      </c>
      <c r="ET83" s="14">
        <f>mgmt!D294</f>
        <v>0.2238</v>
      </c>
      <c r="EU83" s="14">
        <f>1.96*mgmt!E294</f>
        <v>3.7435999999999997E-2</v>
      </c>
      <c r="EV83" s="14">
        <f>mgmt!H294</f>
        <v>4.1500000000000002E-2</v>
      </c>
      <c r="EW83" s="14">
        <f>1.96*mgmt!I294</f>
        <v>1.8227999999999998E-2</v>
      </c>
    </row>
    <row r="84" spans="74:153" x14ac:dyDescent="0.25">
      <c r="BV84" s="6">
        <f>b4a!$A291</f>
        <v>76</v>
      </c>
      <c r="BW84" s="14">
        <f>b4a!$B291</f>
        <v>0.58550000000000002</v>
      </c>
      <c r="BX84" s="14">
        <f>b4a!$D291</f>
        <v>0.26869999999999999</v>
      </c>
      <c r="BY84" s="14">
        <f>b4a!$F291</f>
        <v>9.5500000000000002E-2</v>
      </c>
      <c r="BZ84" s="14">
        <f>b4a!$H291</f>
        <v>5.0299999999999997E-2</v>
      </c>
      <c r="CJ84" s="6"/>
      <c r="CK84" s="14"/>
      <c r="CL84" s="14"/>
      <c r="CM84" s="14"/>
      <c r="CN84" s="14"/>
      <c r="EO84" s="7">
        <f>mgmt!$A295</f>
        <v>0.4234</v>
      </c>
      <c r="EP84" s="14">
        <f>mgmt!B295</f>
        <v>0.59730000000000005</v>
      </c>
      <c r="EQ84" s="14">
        <f>1.96*mgmt!C295</f>
        <v>4.4492000000000004E-2</v>
      </c>
      <c r="ER84" s="14">
        <f>mgmt!F295</f>
        <v>0.13589999999999999</v>
      </c>
      <c r="ES84" s="14">
        <f>1.96*mgmt!G295</f>
        <v>3.5672000000000002E-2</v>
      </c>
      <c r="ET84" s="14">
        <f>mgmt!D295</f>
        <v>0.22489999999999999</v>
      </c>
      <c r="EU84" s="14">
        <f>1.96*mgmt!E295</f>
        <v>3.6847999999999999E-2</v>
      </c>
      <c r="EV84" s="14">
        <f>mgmt!H295</f>
        <v>4.19E-2</v>
      </c>
      <c r="EW84" s="14">
        <f>1.96*mgmt!I295</f>
        <v>1.8031999999999999E-2</v>
      </c>
    </row>
    <row r="85" spans="74:153" x14ac:dyDescent="0.25">
      <c r="BV85" s="6">
        <f>b4a!$A292</f>
        <v>77</v>
      </c>
      <c r="BW85" s="14">
        <f>b4a!$B292</f>
        <v>0.5857</v>
      </c>
      <c r="BX85" s="14">
        <f>b4a!$D292</f>
        <v>0.26919999999999999</v>
      </c>
      <c r="BY85" s="14">
        <f>b4a!$F292</f>
        <v>9.4700000000000006E-2</v>
      </c>
      <c r="BZ85" s="14">
        <f>b4a!$H292</f>
        <v>5.0299999999999997E-2</v>
      </c>
      <c r="CJ85" s="6"/>
      <c r="CK85" s="14"/>
      <c r="CL85" s="14"/>
      <c r="CM85" s="14"/>
      <c r="CN85" s="14"/>
      <c r="EO85" s="7">
        <f>mgmt!$A296</f>
        <v>0.42659999999999998</v>
      </c>
      <c r="EP85" s="14">
        <f>mgmt!B296</f>
        <v>0.59630000000000005</v>
      </c>
      <c r="EQ85" s="14">
        <f>1.96*mgmt!C296</f>
        <v>4.4295999999999995E-2</v>
      </c>
      <c r="ER85" s="14">
        <f>mgmt!F296</f>
        <v>0.1361</v>
      </c>
      <c r="ES85" s="14">
        <f>1.96*mgmt!G296</f>
        <v>3.5672000000000002E-2</v>
      </c>
      <c r="ET85" s="14">
        <f>mgmt!D296</f>
        <v>0.22539999999999999</v>
      </c>
      <c r="EU85" s="14">
        <f>1.96*mgmt!E296</f>
        <v>3.6652000000000004E-2</v>
      </c>
      <c r="EV85" s="14">
        <f>mgmt!H296</f>
        <v>4.2099999999999999E-2</v>
      </c>
      <c r="EW85" s="14">
        <f>1.96*mgmt!I296</f>
        <v>1.8031999999999999E-2</v>
      </c>
    </row>
    <row r="86" spans="74:153" x14ac:dyDescent="0.25">
      <c r="BV86" s="6">
        <f>b4a!$A293</f>
        <v>78</v>
      </c>
      <c r="BW86" s="14">
        <f>b4a!$B293</f>
        <v>0.58589999999999998</v>
      </c>
      <c r="BX86" s="14">
        <f>b4a!$D293</f>
        <v>0.2697</v>
      </c>
      <c r="BY86" s="14">
        <f>b4a!$F293</f>
        <v>9.4E-2</v>
      </c>
      <c r="BZ86" s="14">
        <f>b4a!$H293</f>
        <v>5.0299999999999997E-2</v>
      </c>
      <c r="CJ86" s="6"/>
      <c r="CK86" s="14"/>
      <c r="CL86" s="14"/>
      <c r="CM86" s="14"/>
      <c r="CN86" s="14"/>
      <c r="EO86" s="7">
        <f>mgmt!$A297</f>
        <v>0.42680000000000001</v>
      </c>
      <c r="EP86" s="14">
        <f>mgmt!B297</f>
        <v>0.59630000000000005</v>
      </c>
      <c r="EQ86" s="14">
        <f>1.96*mgmt!C297</f>
        <v>4.4295999999999995E-2</v>
      </c>
      <c r="ER86" s="14">
        <f>mgmt!F297</f>
        <v>0.13619999999999999</v>
      </c>
      <c r="ES86" s="14">
        <f>1.96*mgmt!G297</f>
        <v>3.5672000000000002E-2</v>
      </c>
      <c r="ET86" s="14">
        <f>mgmt!D297</f>
        <v>0.22539999999999999</v>
      </c>
      <c r="EU86" s="14">
        <f>1.96*mgmt!E297</f>
        <v>3.6652000000000004E-2</v>
      </c>
      <c r="EV86" s="14">
        <f>mgmt!H297</f>
        <v>4.2099999999999999E-2</v>
      </c>
      <c r="EW86" s="14">
        <f>1.96*mgmt!I297</f>
        <v>1.8031999999999999E-2</v>
      </c>
    </row>
    <row r="87" spans="74:153" x14ac:dyDescent="0.25">
      <c r="BV87" s="6">
        <f>b4a!$A294</f>
        <v>80</v>
      </c>
      <c r="BW87" s="14">
        <f>b4a!$B294</f>
        <v>0.58630000000000004</v>
      </c>
      <c r="BX87" s="14">
        <f>b4a!$D294</f>
        <v>0.2707</v>
      </c>
      <c r="BY87" s="14">
        <f>b4a!$F294</f>
        <v>9.2499999999999999E-2</v>
      </c>
      <c r="BZ87" s="14">
        <f>b4a!$H294</f>
        <v>5.04E-2</v>
      </c>
      <c r="CJ87" s="6"/>
      <c r="CK87" s="14"/>
      <c r="CL87" s="14"/>
      <c r="CM87" s="14"/>
      <c r="CN87" s="14"/>
      <c r="EO87" s="7">
        <f>mgmt!$A298</f>
        <v>0.43340000000000001</v>
      </c>
      <c r="EP87" s="14">
        <f>mgmt!B298</f>
        <v>0.59419999999999995</v>
      </c>
      <c r="EQ87" s="14">
        <f>1.96*mgmt!C298</f>
        <v>4.3707999999999997E-2</v>
      </c>
      <c r="ER87" s="14">
        <f>mgmt!F298</f>
        <v>0.13669999999999999</v>
      </c>
      <c r="ES87" s="14">
        <f>1.96*mgmt!G298</f>
        <v>3.5279999999999999E-2</v>
      </c>
      <c r="ET87" s="14">
        <f>mgmt!D298</f>
        <v>0.22650000000000001</v>
      </c>
      <c r="EU87" s="14">
        <f>1.96*mgmt!E298</f>
        <v>3.6063999999999999E-2</v>
      </c>
      <c r="EV87" s="14">
        <f>mgmt!H298</f>
        <v>4.2500000000000003E-2</v>
      </c>
      <c r="EW87" s="14">
        <f>1.96*mgmt!I298</f>
        <v>1.8031999999999999E-2</v>
      </c>
    </row>
    <row r="88" spans="74:153" x14ac:dyDescent="0.25">
      <c r="BV88" s="6">
        <f>b4a!$A295</f>
        <v>82</v>
      </c>
      <c r="BW88" s="14">
        <f>b4a!$B295</f>
        <v>0.5867</v>
      </c>
      <c r="BX88" s="14">
        <f>b4a!$D295</f>
        <v>0.2717</v>
      </c>
      <c r="BY88" s="14">
        <f>b4a!$F295</f>
        <v>9.11E-2</v>
      </c>
      <c r="BZ88" s="14">
        <f>b4a!$H295</f>
        <v>5.04E-2</v>
      </c>
      <c r="CJ88" s="6"/>
      <c r="CK88" s="14"/>
      <c r="CL88" s="14"/>
      <c r="CM88" s="14"/>
      <c r="CN88" s="14"/>
      <c r="EO88" s="7">
        <f>mgmt!$A299</f>
        <v>0.44</v>
      </c>
      <c r="EP88" s="14">
        <f>mgmt!B299</f>
        <v>0.59219999999999995</v>
      </c>
      <c r="EQ88" s="14">
        <f>1.96*mgmt!C299</f>
        <v>4.3119999999999999E-2</v>
      </c>
      <c r="ER88" s="14">
        <f>mgmt!F299</f>
        <v>0.13730000000000001</v>
      </c>
      <c r="ES88" s="14">
        <f>1.96*mgmt!G299</f>
        <v>3.5083999999999997E-2</v>
      </c>
      <c r="ET88" s="14">
        <f>mgmt!D299</f>
        <v>0.2276</v>
      </c>
      <c r="EU88" s="14">
        <f>1.96*mgmt!E299</f>
        <v>3.5672000000000002E-2</v>
      </c>
      <c r="EV88" s="14">
        <f>mgmt!H299</f>
        <v>4.2900000000000001E-2</v>
      </c>
      <c r="EW88" s="14">
        <f>1.96*mgmt!I299</f>
        <v>1.7836000000000001E-2</v>
      </c>
    </row>
    <row r="89" spans="74:153" x14ac:dyDescent="0.25">
      <c r="BV89" s="6">
        <f>b4a!$A296</f>
        <v>84</v>
      </c>
      <c r="BW89" s="14">
        <f>b4a!$B296</f>
        <v>0.58709999999999996</v>
      </c>
      <c r="BX89" s="14">
        <f>b4a!$D296</f>
        <v>0.2727</v>
      </c>
      <c r="BY89" s="14">
        <f>b4a!$F296</f>
        <v>8.9700000000000002E-2</v>
      </c>
      <c r="BZ89" s="14">
        <f>b4a!$H296</f>
        <v>5.0500000000000003E-2</v>
      </c>
      <c r="CJ89" s="6"/>
      <c r="CK89" s="14"/>
      <c r="CL89" s="14"/>
      <c r="CM89" s="14"/>
      <c r="CN89" s="14"/>
      <c r="EO89" s="7">
        <f>mgmt!$A300</f>
        <v>0.44019999999999998</v>
      </c>
      <c r="EP89" s="14">
        <f>mgmt!B300</f>
        <v>0.59209999999999996</v>
      </c>
      <c r="EQ89" s="14">
        <f>1.96*mgmt!C300</f>
        <v>4.3119999999999999E-2</v>
      </c>
      <c r="ER89" s="14">
        <f>mgmt!F300</f>
        <v>0.13730000000000001</v>
      </c>
      <c r="ES89" s="14">
        <f>1.96*mgmt!G300</f>
        <v>3.5083999999999997E-2</v>
      </c>
      <c r="ET89" s="14">
        <f>mgmt!D300</f>
        <v>0.2276</v>
      </c>
      <c r="EU89" s="14">
        <f>1.96*mgmt!E300</f>
        <v>3.5672000000000002E-2</v>
      </c>
      <c r="EV89" s="14">
        <f>mgmt!H300</f>
        <v>4.2900000000000001E-2</v>
      </c>
      <c r="EW89" s="14">
        <f>1.96*mgmt!I300</f>
        <v>1.7836000000000001E-2</v>
      </c>
    </row>
    <row r="90" spans="74:153" x14ac:dyDescent="0.25">
      <c r="BV90" s="6">
        <f>b4a!$A297</f>
        <v>85</v>
      </c>
      <c r="BW90" s="14">
        <f>b4a!$B297</f>
        <v>0.58720000000000006</v>
      </c>
      <c r="BX90" s="14">
        <f>b4a!$D297</f>
        <v>0.2732</v>
      </c>
      <c r="BY90" s="14">
        <f>b4a!$F297</f>
        <v>8.8999999999999996E-2</v>
      </c>
      <c r="BZ90" s="14">
        <f>b4a!$H297</f>
        <v>5.0500000000000003E-2</v>
      </c>
      <c r="CJ90" s="6"/>
      <c r="CK90" s="14"/>
      <c r="CL90" s="14"/>
      <c r="CM90" s="14"/>
      <c r="CN90" s="14"/>
      <c r="EO90" s="7">
        <f>mgmt!$A301</f>
        <v>0.44319999999999998</v>
      </c>
      <c r="EP90" s="14">
        <f>mgmt!B301</f>
        <v>0.59119999999999995</v>
      </c>
      <c r="EQ90" s="14">
        <f>1.96*mgmt!C301</f>
        <v>4.2923999999999997E-2</v>
      </c>
      <c r="ER90" s="14">
        <f>mgmt!F301</f>
        <v>0.1376</v>
      </c>
      <c r="ES90" s="14">
        <f>1.96*mgmt!G301</f>
        <v>3.4888000000000002E-2</v>
      </c>
      <c r="ET90" s="14">
        <f>mgmt!D301</f>
        <v>0.2281</v>
      </c>
      <c r="EU90" s="14">
        <f>1.96*mgmt!E301</f>
        <v>3.5476000000000001E-2</v>
      </c>
      <c r="EV90" s="14">
        <f>mgmt!H301</f>
        <v>4.3099999999999999E-2</v>
      </c>
      <c r="EW90" s="14">
        <f>1.96*mgmt!I301</f>
        <v>1.7836000000000001E-2</v>
      </c>
    </row>
    <row r="91" spans="74:153" x14ac:dyDescent="0.25">
      <c r="BV91" s="6">
        <f>b4a!$A298</f>
        <v>87</v>
      </c>
      <c r="BW91" s="14">
        <f>b4a!$B298</f>
        <v>0.58760000000000001</v>
      </c>
      <c r="BX91" s="14">
        <f>b4a!$D298</f>
        <v>0.2742</v>
      </c>
      <c r="BY91" s="14">
        <f>b4a!$F298</f>
        <v>8.7599999999999997E-2</v>
      </c>
      <c r="BZ91" s="14">
        <f>b4a!$H298</f>
        <v>5.0599999999999999E-2</v>
      </c>
      <c r="CJ91" s="6"/>
      <c r="CK91" s="14"/>
      <c r="CL91" s="14"/>
      <c r="CM91" s="14"/>
      <c r="CN91" s="14"/>
      <c r="EO91" s="7">
        <f>mgmt!$A302</f>
        <v>0.44340000000000002</v>
      </c>
      <c r="EP91" s="14">
        <f>mgmt!B302</f>
        <v>0.59109999999999996</v>
      </c>
      <c r="EQ91" s="14">
        <f>1.96*mgmt!C302</f>
        <v>4.2923999999999997E-2</v>
      </c>
      <c r="ER91" s="14">
        <f>mgmt!F302</f>
        <v>0.1376</v>
      </c>
      <c r="ES91" s="14">
        <f>1.96*mgmt!G302</f>
        <v>3.4888000000000002E-2</v>
      </c>
      <c r="ET91" s="14">
        <f>mgmt!D302</f>
        <v>0.2281</v>
      </c>
      <c r="EU91" s="14">
        <f>1.96*mgmt!E302</f>
        <v>3.5476000000000001E-2</v>
      </c>
      <c r="EV91" s="14">
        <f>mgmt!H302</f>
        <v>4.3099999999999999E-2</v>
      </c>
      <c r="EW91" s="14">
        <f>1.96*mgmt!I302</f>
        <v>1.7836000000000001E-2</v>
      </c>
    </row>
    <row r="92" spans="74:153" x14ac:dyDescent="0.25">
      <c r="BV92" s="6">
        <f>b4a!$A299</f>
        <v>88</v>
      </c>
      <c r="BW92" s="14">
        <f>b4a!$B299</f>
        <v>0.58779999999999999</v>
      </c>
      <c r="BX92" s="14">
        <f>b4a!$D299</f>
        <v>0.2747</v>
      </c>
      <c r="BY92" s="14">
        <f>b4a!$F299</f>
        <v>8.6900000000000005E-2</v>
      </c>
      <c r="BZ92" s="14">
        <f>b4a!$H299</f>
        <v>5.0599999999999999E-2</v>
      </c>
      <c r="CJ92" s="6"/>
      <c r="CK92" s="14"/>
      <c r="CL92" s="14"/>
      <c r="CM92" s="14"/>
      <c r="CN92" s="14"/>
      <c r="EO92" s="7">
        <f>mgmt!$A303</f>
        <v>0.4466</v>
      </c>
      <c r="EP92" s="14">
        <f>mgmt!B303</f>
        <v>0.59019999999999995</v>
      </c>
      <c r="EQ92" s="14">
        <f>1.96*mgmt!C303</f>
        <v>4.2728000000000002E-2</v>
      </c>
      <c r="ER92" s="14">
        <f>mgmt!F303</f>
        <v>0.13789999999999999</v>
      </c>
      <c r="ES92" s="14">
        <f>1.96*mgmt!G303</f>
        <v>3.4888000000000002E-2</v>
      </c>
      <c r="ET92" s="14">
        <f>mgmt!D303</f>
        <v>0.2286</v>
      </c>
      <c r="EU92" s="14">
        <f>1.96*mgmt!E303</f>
        <v>3.5279999999999999E-2</v>
      </c>
      <c r="EV92" s="14">
        <f>mgmt!H303</f>
        <v>4.3299999999999998E-2</v>
      </c>
      <c r="EW92" s="14">
        <f>1.96*mgmt!I303</f>
        <v>1.7836000000000001E-2</v>
      </c>
    </row>
    <row r="93" spans="74:153" x14ac:dyDescent="0.25">
      <c r="BV93" s="6">
        <f>b4a!$A300</f>
        <v>90</v>
      </c>
      <c r="BW93" s="14">
        <f>b4a!$B300</f>
        <v>0.58809999999999996</v>
      </c>
      <c r="BX93" s="14">
        <f>b4a!$D300</f>
        <v>0.2757</v>
      </c>
      <c r="BY93" s="14">
        <f>b4a!$F300</f>
        <v>8.5500000000000007E-2</v>
      </c>
      <c r="BZ93" s="14">
        <f>b4a!$H300</f>
        <v>5.0700000000000002E-2</v>
      </c>
      <c r="CJ93" s="6"/>
      <c r="CK93" s="14"/>
      <c r="CL93" s="14"/>
      <c r="CM93" s="14"/>
      <c r="CN93" s="14"/>
      <c r="EO93" s="7">
        <f>mgmt!$A304</f>
        <v>0.44679999999999997</v>
      </c>
      <c r="EP93" s="14">
        <f>mgmt!B304</f>
        <v>0.59009999999999996</v>
      </c>
      <c r="EQ93" s="14">
        <f>1.96*mgmt!C304</f>
        <v>4.2728000000000002E-2</v>
      </c>
      <c r="ER93" s="14">
        <f>mgmt!F304</f>
        <v>0.13789999999999999</v>
      </c>
      <c r="ES93" s="14">
        <f>1.96*mgmt!G304</f>
        <v>3.4888000000000002E-2</v>
      </c>
      <c r="ET93" s="14">
        <f>mgmt!D304</f>
        <v>0.22869999999999999</v>
      </c>
      <c r="EU93" s="14">
        <f>1.96*mgmt!E304</f>
        <v>3.5083999999999997E-2</v>
      </c>
      <c r="EV93" s="14">
        <f>mgmt!H304</f>
        <v>4.3299999999999998E-2</v>
      </c>
      <c r="EW93" s="14">
        <f>1.96*mgmt!I304</f>
        <v>1.7836000000000001E-2</v>
      </c>
    </row>
    <row r="94" spans="74:153" x14ac:dyDescent="0.25">
      <c r="BV94" s="6">
        <f>b4a!$A301</f>
        <v>91</v>
      </c>
      <c r="BW94" s="14">
        <f>b4a!$B301</f>
        <v>0.58819999999999995</v>
      </c>
      <c r="BX94" s="14">
        <f>b4a!$D301</f>
        <v>0.2762</v>
      </c>
      <c r="BY94" s="14">
        <f>b4a!$F301</f>
        <v>8.4900000000000003E-2</v>
      </c>
      <c r="BZ94" s="14">
        <f>b4a!$H301</f>
        <v>5.0700000000000002E-2</v>
      </c>
      <c r="CJ94" s="6"/>
      <c r="CK94" s="14"/>
      <c r="CL94" s="14"/>
      <c r="CM94" s="14"/>
      <c r="CN94" s="14"/>
      <c r="EO94" s="7">
        <f>mgmt!$A305</f>
        <v>0.45</v>
      </c>
      <c r="EP94" s="14">
        <f>mgmt!B305</f>
        <v>0.58909999999999996</v>
      </c>
      <c r="EQ94" s="14">
        <f>1.96*mgmt!C305</f>
        <v>4.2532E-2</v>
      </c>
      <c r="ER94" s="14">
        <f>mgmt!F305</f>
        <v>0.13819999999999999</v>
      </c>
      <c r="ES94" s="14">
        <f>1.96*mgmt!G305</f>
        <v>3.4692000000000001E-2</v>
      </c>
      <c r="ET94" s="14">
        <f>mgmt!D305</f>
        <v>0.22919999999999999</v>
      </c>
      <c r="EU94" s="14">
        <f>1.96*mgmt!E305</f>
        <v>3.4888000000000002E-2</v>
      </c>
      <c r="EV94" s="14">
        <f>mgmt!H305</f>
        <v>4.3499999999999997E-2</v>
      </c>
      <c r="EW94" s="14">
        <f>1.96*mgmt!I305</f>
        <v>1.7639999999999999E-2</v>
      </c>
    </row>
    <row r="95" spans="74:153" x14ac:dyDescent="0.25">
      <c r="BV95" s="6">
        <f>b4a!$A302</f>
        <v>95</v>
      </c>
      <c r="BW95" s="14">
        <f>b4a!$B302</f>
        <v>0.58879999999999999</v>
      </c>
      <c r="BX95" s="14">
        <f>b4a!$D302</f>
        <v>0.2782</v>
      </c>
      <c r="BY95" s="14">
        <f>b4a!$F302</f>
        <v>8.2199999999999995E-2</v>
      </c>
      <c r="BZ95" s="14">
        <f>b4a!$H302</f>
        <v>5.0799999999999998E-2</v>
      </c>
      <c r="CJ95" s="6"/>
      <c r="CK95" s="14"/>
      <c r="CL95" s="14"/>
      <c r="CM95" s="14"/>
      <c r="CN95" s="14"/>
      <c r="EO95" s="7">
        <f>mgmt!$A306</f>
        <v>0.45019999999999999</v>
      </c>
      <c r="EP95" s="14">
        <f>mgmt!B306</f>
        <v>0.58899999999999997</v>
      </c>
      <c r="EQ95" s="14">
        <f>1.96*mgmt!C306</f>
        <v>4.2335999999999999E-2</v>
      </c>
      <c r="ER95" s="14">
        <f>mgmt!F306</f>
        <v>0.13819999999999999</v>
      </c>
      <c r="ES95" s="14">
        <f>1.96*mgmt!G306</f>
        <v>3.4692000000000001E-2</v>
      </c>
      <c r="ET95" s="14">
        <f>mgmt!D306</f>
        <v>0.22919999999999999</v>
      </c>
      <c r="EU95" s="14">
        <f>1.96*mgmt!E306</f>
        <v>3.4888000000000002E-2</v>
      </c>
      <c r="EV95" s="14">
        <f>mgmt!H306</f>
        <v>4.3499999999999997E-2</v>
      </c>
      <c r="EW95" s="14">
        <f>1.96*mgmt!I306</f>
        <v>1.7639999999999999E-2</v>
      </c>
    </row>
    <row r="96" spans="74:153" x14ac:dyDescent="0.25">
      <c r="BV96" s="6">
        <f>b4a!$A303</f>
        <v>96</v>
      </c>
      <c r="BW96" s="14">
        <f>b4a!$B303</f>
        <v>0.58899999999999997</v>
      </c>
      <c r="BX96" s="14">
        <f>b4a!$D303</f>
        <v>0.2787</v>
      </c>
      <c r="BY96" s="14">
        <f>b4a!$F303</f>
        <v>8.1600000000000006E-2</v>
      </c>
      <c r="BZ96" s="14">
        <f>b4a!$H303</f>
        <v>5.0799999999999998E-2</v>
      </c>
      <c r="CJ96" s="6"/>
      <c r="CK96" s="14"/>
      <c r="CL96" s="14"/>
      <c r="CM96" s="14"/>
      <c r="CN96" s="14"/>
      <c r="EO96" s="7">
        <f>mgmt!$A307</f>
        <v>0.45319999999999999</v>
      </c>
      <c r="EP96" s="14">
        <f>mgmt!B307</f>
        <v>0.58809999999999996</v>
      </c>
      <c r="EQ96" s="14">
        <f>1.96*mgmt!C307</f>
        <v>4.2139999999999997E-2</v>
      </c>
      <c r="ER96" s="14">
        <f>mgmt!F307</f>
        <v>0.13850000000000001</v>
      </c>
      <c r="ES96" s="14">
        <f>1.96*mgmt!G307</f>
        <v>3.4692000000000001E-2</v>
      </c>
      <c r="ET96" s="14">
        <f>mgmt!D307</f>
        <v>0.22969999999999999</v>
      </c>
      <c r="EU96" s="14">
        <f>1.96*mgmt!E307</f>
        <v>3.4692000000000001E-2</v>
      </c>
      <c r="EV96" s="14">
        <f>mgmt!H307</f>
        <v>4.3700000000000003E-2</v>
      </c>
      <c r="EW96" s="14">
        <f>1.96*mgmt!I307</f>
        <v>1.7639999999999999E-2</v>
      </c>
    </row>
    <row r="97" spans="74:153" x14ac:dyDescent="0.25">
      <c r="BV97" s="6">
        <f>b4a!$A304</f>
        <v>97</v>
      </c>
      <c r="BW97" s="14">
        <f>b4a!$B304</f>
        <v>0.58909999999999996</v>
      </c>
      <c r="BX97" s="14">
        <f>b4a!$D304</f>
        <v>0.27910000000000001</v>
      </c>
      <c r="BY97" s="14">
        <f>b4a!$F304</f>
        <v>8.09E-2</v>
      </c>
      <c r="BZ97" s="14">
        <f>b4a!$H304</f>
        <v>5.0799999999999998E-2</v>
      </c>
      <c r="CJ97" s="6"/>
      <c r="CK97" s="14"/>
      <c r="CL97" s="14"/>
      <c r="CM97" s="14"/>
      <c r="CN97" s="14"/>
      <c r="EO97" s="7">
        <f>mgmt!$A308</f>
        <v>0.45340000000000003</v>
      </c>
      <c r="EP97" s="14">
        <f>mgmt!B308</f>
        <v>0.58799999999999997</v>
      </c>
      <c r="EQ97" s="14">
        <f>1.96*mgmt!C308</f>
        <v>4.2139999999999997E-2</v>
      </c>
      <c r="ER97" s="14">
        <f>mgmt!F308</f>
        <v>0.13850000000000001</v>
      </c>
      <c r="ES97" s="14">
        <f>1.96*mgmt!G308</f>
        <v>3.4692000000000001E-2</v>
      </c>
      <c r="ET97" s="14">
        <f>mgmt!D308</f>
        <v>0.22969999999999999</v>
      </c>
      <c r="EU97" s="14">
        <f>1.96*mgmt!E308</f>
        <v>3.4692000000000001E-2</v>
      </c>
      <c r="EV97" s="14">
        <f>mgmt!H308</f>
        <v>4.3700000000000003E-2</v>
      </c>
      <c r="EW97" s="14">
        <f>1.96*mgmt!I308</f>
        <v>1.7639999999999999E-2</v>
      </c>
    </row>
    <row r="98" spans="74:153" x14ac:dyDescent="0.25">
      <c r="BV98" s="6">
        <f>b4a!$A305</f>
        <v>98</v>
      </c>
      <c r="BW98" s="14">
        <f>b4a!$B305</f>
        <v>0.58919999999999995</v>
      </c>
      <c r="BX98" s="14">
        <f>b4a!$D305</f>
        <v>0.27960000000000002</v>
      </c>
      <c r="BY98" s="14">
        <f>b4a!$F305</f>
        <v>8.0299999999999996E-2</v>
      </c>
      <c r="BZ98" s="14">
        <f>b4a!$H305</f>
        <v>5.0799999999999998E-2</v>
      </c>
      <c r="CJ98" s="6"/>
      <c r="CK98" s="14"/>
      <c r="CL98" s="14"/>
      <c r="CM98" s="14"/>
      <c r="CN98" s="14"/>
      <c r="EO98" s="7">
        <f>mgmt!$A309</f>
        <v>0.45979999999999999</v>
      </c>
      <c r="EP98" s="14">
        <f>mgmt!B309</f>
        <v>0.58609999999999995</v>
      </c>
      <c r="EQ98" s="14">
        <f>1.96*mgmt!C309</f>
        <v>4.1748E-2</v>
      </c>
      <c r="ER98" s="14">
        <f>mgmt!F309</f>
        <v>0.1391</v>
      </c>
      <c r="ES98" s="14">
        <f>1.96*mgmt!G309</f>
        <v>3.4495999999999999E-2</v>
      </c>
      <c r="ET98" s="14">
        <f>mgmt!D309</f>
        <v>0.23080000000000001</v>
      </c>
      <c r="EU98" s="14">
        <f>1.96*mgmt!E309</f>
        <v>3.4495999999999999E-2</v>
      </c>
      <c r="EV98" s="14">
        <f>mgmt!H309</f>
        <v>4.41E-2</v>
      </c>
      <c r="EW98" s="14">
        <f>1.96*mgmt!I309</f>
        <v>1.7639999999999999E-2</v>
      </c>
    </row>
    <row r="99" spans="74:153" x14ac:dyDescent="0.25">
      <c r="BV99" s="6">
        <f>b4a!$A306</f>
        <v>99</v>
      </c>
      <c r="BW99" s="14">
        <f>b4a!$B306</f>
        <v>0.58940000000000003</v>
      </c>
      <c r="BX99" s="14">
        <f>b4a!$D306</f>
        <v>0.28010000000000002</v>
      </c>
      <c r="BY99" s="14">
        <f>b4a!$F306</f>
        <v>7.9699999999999993E-2</v>
      </c>
      <c r="BZ99" s="14">
        <f>b4a!$H306</f>
        <v>5.0900000000000001E-2</v>
      </c>
      <c r="CJ99" s="6"/>
      <c r="CK99" s="14"/>
      <c r="CL99" s="14"/>
      <c r="CM99" s="14"/>
      <c r="CN99" s="14"/>
      <c r="EO99" s="7">
        <f>mgmt!$A310</f>
        <v>0.46</v>
      </c>
      <c r="EP99" s="14">
        <f>mgmt!B310</f>
        <v>0.58599999999999997</v>
      </c>
      <c r="EQ99" s="14">
        <f>1.96*mgmt!C310</f>
        <v>4.1748E-2</v>
      </c>
      <c r="ER99" s="14">
        <f>mgmt!F310</f>
        <v>0.1391</v>
      </c>
      <c r="ES99" s="14">
        <f>1.96*mgmt!G310</f>
        <v>3.4495999999999999E-2</v>
      </c>
      <c r="ET99" s="14">
        <f>mgmt!D310</f>
        <v>0.23080000000000001</v>
      </c>
      <c r="EU99" s="14">
        <f>1.96*mgmt!E310</f>
        <v>3.4495999999999999E-2</v>
      </c>
      <c r="EV99" s="14">
        <f>mgmt!H310</f>
        <v>4.4200000000000003E-2</v>
      </c>
      <c r="EW99" s="14">
        <f>1.96*mgmt!I310</f>
        <v>1.7639999999999999E-2</v>
      </c>
    </row>
    <row r="100" spans="74:153" x14ac:dyDescent="0.25">
      <c r="BV100" s="6">
        <f>b4a!$A307</f>
        <v>100</v>
      </c>
      <c r="BW100" s="14">
        <f>b4a!$B307</f>
        <v>0.58950000000000002</v>
      </c>
      <c r="BX100" s="14">
        <f>b4a!$D307</f>
        <v>0.28060000000000002</v>
      </c>
      <c r="BY100" s="14">
        <f>b4a!$F307</f>
        <v>7.9000000000000001E-2</v>
      </c>
      <c r="BZ100" s="14">
        <f>b4a!$H307</f>
        <v>5.0900000000000001E-2</v>
      </c>
      <c r="CJ100" s="6"/>
      <c r="CK100" s="14"/>
      <c r="CL100" s="14"/>
      <c r="CM100" s="14"/>
      <c r="CN100" s="14"/>
      <c r="EO100" s="7">
        <f>mgmt!$A311</f>
        <v>0.46339999999999998</v>
      </c>
      <c r="EP100" s="14">
        <f>mgmt!B311</f>
        <v>0.58489999999999998</v>
      </c>
      <c r="EQ100" s="14">
        <f>1.96*mgmt!C311</f>
        <v>4.1551999999999999E-2</v>
      </c>
      <c r="ER100" s="14">
        <f>mgmt!F311</f>
        <v>0.1394</v>
      </c>
      <c r="ES100" s="14">
        <f>1.96*mgmt!G311</f>
        <v>3.4300000000000004E-2</v>
      </c>
      <c r="ET100" s="14">
        <f>mgmt!D311</f>
        <v>0.23130000000000001</v>
      </c>
      <c r="EU100" s="14">
        <f>1.96*mgmt!E311</f>
        <v>3.4300000000000004E-2</v>
      </c>
      <c r="EV100" s="14">
        <f>mgmt!H311</f>
        <v>4.4400000000000002E-2</v>
      </c>
      <c r="EW100" s="14">
        <f>1.96*mgmt!I311</f>
        <v>1.7639999999999999E-2</v>
      </c>
    </row>
    <row r="101" spans="74:153" x14ac:dyDescent="0.25">
      <c r="BV101" s="6"/>
      <c r="BW101" s="14"/>
      <c r="BX101" s="14"/>
      <c r="BY101" s="14"/>
      <c r="BZ101" s="14"/>
      <c r="CJ101" s="6"/>
      <c r="CK101" s="14"/>
      <c r="CL101" s="14"/>
      <c r="CM101" s="14"/>
      <c r="CN101" s="14"/>
      <c r="EO101" s="7">
        <f>mgmt!$A312</f>
        <v>0.46660000000000001</v>
      </c>
      <c r="EP101" s="14">
        <f>mgmt!B312</f>
        <v>0.58389999999999997</v>
      </c>
      <c r="EQ101" s="14">
        <f>1.96*mgmt!C312</f>
        <v>4.1551999999999999E-2</v>
      </c>
      <c r="ER101" s="14">
        <f>mgmt!F312</f>
        <v>0.1396</v>
      </c>
      <c r="ES101" s="14">
        <f>1.96*mgmt!G312</f>
        <v>3.4300000000000004E-2</v>
      </c>
      <c r="ET101" s="14">
        <f>mgmt!D312</f>
        <v>0.2319</v>
      </c>
      <c r="EU101" s="14">
        <f>1.96*mgmt!E312</f>
        <v>3.4103999999999995E-2</v>
      </c>
      <c r="EV101" s="14">
        <f>mgmt!H312</f>
        <v>4.4600000000000001E-2</v>
      </c>
      <c r="EW101" s="14">
        <f>1.96*mgmt!I312</f>
        <v>1.7444000000000001E-2</v>
      </c>
    </row>
    <row r="102" spans="74:153" x14ac:dyDescent="0.25">
      <c r="BV102" s="6"/>
      <c r="BW102" s="14"/>
      <c r="BX102" s="14"/>
      <c r="BY102" s="14"/>
      <c r="BZ102" s="14"/>
      <c r="EO102" s="7">
        <f>mgmt!$A313</f>
        <v>0.46679999999999999</v>
      </c>
      <c r="EP102" s="14">
        <f>mgmt!B313</f>
        <v>0.58389999999999997</v>
      </c>
      <c r="EQ102" s="14">
        <f>1.96*mgmt!C313</f>
        <v>4.1551999999999999E-2</v>
      </c>
      <c r="ER102" s="14">
        <f>mgmt!F313</f>
        <v>0.13969999999999999</v>
      </c>
      <c r="ES102" s="14">
        <f>1.96*mgmt!G313</f>
        <v>3.4300000000000004E-2</v>
      </c>
      <c r="ET102" s="14">
        <f>mgmt!D313</f>
        <v>0.2319</v>
      </c>
      <c r="EU102" s="14">
        <f>1.96*mgmt!E313</f>
        <v>3.4103999999999995E-2</v>
      </c>
      <c r="EV102" s="14">
        <f>mgmt!H313</f>
        <v>4.4600000000000001E-2</v>
      </c>
      <c r="EW102" s="14">
        <f>1.96*mgmt!I313</f>
        <v>1.7444000000000001E-2</v>
      </c>
    </row>
    <row r="103" spans="74:153" x14ac:dyDescent="0.25">
      <c r="EO103" s="7">
        <f>mgmt!$A314</f>
        <v>0.4698</v>
      </c>
      <c r="EP103" s="14">
        <f>mgmt!B314</f>
        <v>0.58289999999999997</v>
      </c>
      <c r="EQ103" s="14">
        <f>1.96*mgmt!C314</f>
        <v>4.1356000000000004E-2</v>
      </c>
      <c r="ER103" s="14">
        <f>mgmt!F314</f>
        <v>0.1399</v>
      </c>
      <c r="ES103" s="14">
        <f>1.96*mgmt!G314</f>
        <v>3.4103999999999995E-2</v>
      </c>
      <c r="ET103" s="14">
        <f>mgmt!D314</f>
        <v>0.2324</v>
      </c>
      <c r="EU103" s="14">
        <f>1.96*mgmt!E314</f>
        <v>3.3908000000000001E-2</v>
      </c>
      <c r="EV103" s="14">
        <f>mgmt!H314</f>
        <v>4.48E-2</v>
      </c>
      <c r="EW103" s="14">
        <f>1.96*mgmt!I314</f>
        <v>1.7444000000000001E-2</v>
      </c>
    </row>
    <row r="104" spans="74:153" x14ac:dyDescent="0.25">
      <c r="EO104" s="7">
        <f>mgmt!$A315</f>
        <v>0.47</v>
      </c>
      <c r="EP104" s="14">
        <f>mgmt!B315</f>
        <v>0.58289999999999997</v>
      </c>
      <c r="EQ104" s="14">
        <f>1.96*mgmt!C315</f>
        <v>4.1356000000000004E-2</v>
      </c>
      <c r="ER104" s="14">
        <f>mgmt!F315</f>
        <v>0.1399</v>
      </c>
      <c r="ES104" s="14">
        <f>1.96*mgmt!G315</f>
        <v>3.4103999999999995E-2</v>
      </c>
      <c r="ET104" s="14">
        <f>mgmt!D315</f>
        <v>0.2324</v>
      </c>
      <c r="EU104" s="14">
        <f>1.96*mgmt!E315</f>
        <v>3.3908000000000001E-2</v>
      </c>
      <c r="EV104" s="14">
        <f>mgmt!H315</f>
        <v>4.48E-2</v>
      </c>
      <c r="EW104" s="14">
        <f>1.96*mgmt!I315</f>
        <v>1.7444000000000001E-2</v>
      </c>
    </row>
    <row r="105" spans="74:153" x14ac:dyDescent="0.25">
      <c r="EO105" s="7">
        <f>mgmt!$A316</f>
        <v>0.47660000000000002</v>
      </c>
      <c r="EP105" s="14">
        <f>mgmt!B316</f>
        <v>0.58079999999999998</v>
      </c>
      <c r="EQ105" s="14">
        <f>1.96*mgmt!C316</f>
        <v>4.0963999999999993E-2</v>
      </c>
      <c r="ER105" s="14">
        <f>mgmt!F316</f>
        <v>0.14050000000000001</v>
      </c>
      <c r="ES105" s="14">
        <f>1.96*mgmt!G316</f>
        <v>3.4103999999999995E-2</v>
      </c>
      <c r="ET105" s="14">
        <f>mgmt!D316</f>
        <v>0.23350000000000001</v>
      </c>
      <c r="EU105" s="14">
        <f>1.96*mgmt!E316</f>
        <v>3.3711999999999999E-2</v>
      </c>
      <c r="EV105" s="14">
        <f>mgmt!H316</f>
        <v>4.5199999999999997E-2</v>
      </c>
      <c r="EW105" s="14">
        <f>1.96*mgmt!I316</f>
        <v>1.7444000000000001E-2</v>
      </c>
    </row>
    <row r="106" spans="74:153" x14ac:dyDescent="0.25">
      <c r="EO106" s="7">
        <f>mgmt!$A317</f>
        <v>0.4768</v>
      </c>
      <c r="EP106" s="14">
        <f>mgmt!B317</f>
        <v>0.58069999999999999</v>
      </c>
      <c r="EQ106" s="14">
        <f>1.96*mgmt!C317</f>
        <v>4.0963999999999993E-2</v>
      </c>
      <c r="ER106" s="14">
        <f>mgmt!F317</f>
        <v>0.14050000000000001</v>
      </c>
      <c r="ES106" s="14">
        <f>1.96*mgmt!G317</f>
        <v>3.4103999999999995E-2</v>
      </c>
      <c r="ET106" s="14">
        <f>mgmt!D317</f>
        <v>0.23350000000000001</v>
      </c>
      <c r="EU106" s="14">
        <f>1.96*mgmt!E317</f>
        <v>3.3711999999999999E-2</v>
      </c>
      <c r="EV106" s="14">
        <f>mgmt!H317</f>
        <v>4.5199999999999997E-2</v>
      </c>
      <c r="EW106" s="14">
        <f>1.96*mgmt!I317</f>
        <v>1.7444000000000001E-2</v>
      </c>
    </row>
    <row r="107" spans="74:153" x14ac:dyDescent="0.25">
      <c r="EO107" s="7">
        <f>mgmt!$A318</f>
        <v>0.48</v>
      </c>
      <c r="EP107" s="14">
        <f>mgmt!B318</f>
        <v>0.57969999999999999</v>
      </c>
      <c r="EQ107" s="14">
        <f>1.96*mgmt!C318</f>
        <v>4.0963999999999993E-2</v>
      </c>
      <c r="ER107" s="14">
        <f>mgmt!F318</f>
        <v>0.14080000000000001</v>
      </c>
      <c r="ES107" s="14">
        <f>1.96*mgmt!G318</f>
        <v>3.3908000000000001E-2</v>
      </c>
      <c r="ET107" s="14">
        <f>mgmt!D318</f>
        <v>0.23400000000000001</v>
      </c>
      <c r="EU107" s="14">
        <f>1.96*mgmt!E318</f>
        <v>3.3515999999999997E-2</v>
      </c>
      <c r="EV107" s="14">
        <f>mgmt!H318</f>
        <v>4.5400000000000003E-2</v>
      </c>
      <c r="EW107" s="14">
        <f>1.96*mgmt!I318</f>
        <v>1.7444000000000001E-2</v>
      </c>
    </row>
    <row r="108" spans="74:153" x14ac:dyDescent="0.25">
      <c r="EO108" s="7">
        <f>mgmt!$A319</f>
        <v>0.48020000000000002</v>
      </c>
      <c r="EP108" s="14">
        <f>mgmt!B319</f>
        <v>0.57969999999999999</v>
      </c>
      <c r="EQ108" s="14">
        <f>1.96*mgmt!C319</f>
        <v>4.0963999999999993E-2</v>
      </c>
      <c r="ER108" s="14">
        <f>mgmt!F319</f>
        <v>0.14080000000000001</v>
      </c>
      <c r="ES108" s="14">
        <f>1.96*mgmt!G319</f>
        <v>3.3908000000000001E-2</v>
      </c>
      <c r="ET108" s="14">
        <f>mgmt!D319</f>
        <v>0.2341</v>
      </c>
      <c r="EU108" s="14">
        <f>1.96*mgmt!E319</f>
        <v>3.3515999999999997E-2</v>
      </c>
      <c r="EV108" s="14">
        <f>mgmt!H319</f>
        <v>4.5400000000000003E-2</v>
      </c>
      <c r="EW108" s="14">
        <f>1.96*mgmt!I319</f>
        <v>1.7444000000000001E-2</v>
      </c>
    </row>
    <row r="109" spans="74:153" x14ac:dyDescent="0.25">
      <c r="EO109" s="7">
        <f>mgmt!$A320</f>
        <v>0.48320000000000002</v>
      </c>
      <c r="EP109" s="14">
        <f>mgmt!B320</f>
        <v>0.57869999999999999</v>
      </c>
      <c r="EQ109" s="14">
        <f>1.96*mgmt!C320</f>
        <v>4.0767999999999999E-2</v>
      </c>
      <c r="ER109" s="14">
        <f>mgmt!F320</f>
        <v>0.1411</v>
      </c>
      <c r="ES109" s="14">
        <f>1.96*mgmt!G320</f>
        <v>3.3908000000000001E-2</v>
      </c>
      <c r="ET109" s="14">
        <f>mgmt!D320</f>
        <v>0.23449999999999999</v>
      </c>
      <c r="EU109" s="14">
        <f>1.96*mgmt!E320</f>
        <v>3.3515999999999997E-2</v>
      </c>
      <c r="EV109" s="14">
        <f>mgmt!H320</f>
        <v>4.5600000000000002E-2</v>
      </c>
      <c r="EW109" s="14">
        <f>1.96*mgmt!I320</f>
        <v>1.7444000000000001E-2</v>
      </c>
    </row>
    <row r="110" spans="74:153" x14ac:dyDescent="0.25">
      <c r="EO110" s="7">
        <f>mgmt!$A321</f>
        <v>0.4834</v>
      </c>
      <c r="EP110" s="14">
        <f>mgmt!B321</f>
        <v>0.57869999999999999</v>
      </c>
      <c r="EQ110" s="14">
        <f>1.96*mgmt!C321</f>
        <v>4.0767999999999999E-2</v>
      </c>
      <c r="ER110" s="14">
        <f>mgmt!F321</f>
        <v>0.1411</v>
      </c>
      <c r="ES110" s="14">
        <f>1.96*mgmt!G321</f>
        <v>3.3908000000000001E-2</v>
      </c>
      <c r="ET110" s="14">
        <f>mgmt!D321</f>
        <v>0.2346</v>
      </c>
      <c r="EU110" s="14">
        <f>1.96*mgmt!E321</f>
        <v>3.3515999999999997E-2</v>
      </c>
      <c r="EV110" s="14">
        <f>mgmt!H321</f>
        <v>4.5600000000000002E-2</v>
      </c>
      <c r="EW110" s="14">
        <f>1.96*mgmt!I321</f>
        <v>1.7444000000000001E-2</v>
      </c>
    </row>
    <row r="111" spans="74:153" x14ac:dyDescent="0.25">
      <c r="EO111" s="7">
        <f>mgmt!$A322</f>
        <v>0.49</v>
      </c>
      <c r="EP111" s="14">
        <f>mgmt!B322</f>
        <v>0.5766</v>
      </c>
      <c r="EQ111" s="14">
        <f>1.96*mgmt!C322</f>
        <v>4.0571999999999997E-2</v>
      </c>
      <c r="ER111" s="14">
        <f>mgmt!F322</f>
        <v>0.14169999999999999</v>
      </c>
      <c r="ES111" s="14">
        <f>1.96*mgmt!G322</f>
        <v>3.3908000000000001E-2</v>
      </c>
      <c r="ET111" s="14">
        <f>mgmt!D322</f>
        <v>0.2356</v>
      </c>
      <c r="EU111" s="14">
        <f>1.96*mgmt!E322</f>
        <v>3.3320000000000002E-2</v>
      </c>
      <c r="EV111" s="14">
        <f>mgmt!H322</f>
        <v>4.6100000000000002E-2</v>
      </c>
      <c r="EW111" s="14">
        <f>1.96*mgmt!I322</f>
        <v>1.7444000000000001E-2</v>
      </c>
    </row>
    <row r="112" spans="74:153" x14ac:dyDescent="0.25">
      <c r="EO112" s="7">
        <f>mgmt!$A323</f>
        <v>0.49320000000000003</v>
      </c>
      <c r="EP112" s="14">
        <f>mgmt!B323</f>
        <v>0.5756</v>
      </c>
      <c r="EQ112" s="14">
        <f>1.96*mgmt!C323</f>
        <v>4.0571999999999997E-2</v>
      </c>
      <c r="ER112" s="14">
        <f>mgmt!F323</f>
        <v>0.14199999999999999</v>
      </c>
      <c r="ES112" s="14">
        <f>1.96*mgmt!G323</f>
        <v>3.3908000000000001E-2</v>
      </c>
      <c r="ET112" s="14">
        <f>mgmt!D323</f>
        <v>0.23619999999999999</v>
      </c>
      <c r="EU112" s="14">
        <f>1.96*mgmt!E323</f>
        <v>3.3123999999999994E-2</v>
      </c>
      <c r="EV112" s="14">
        <f>mgmt!H323</f>
        <v>4.6300000000000001E-2</v>
      </c>
      <c r="EW112" s="14">
        <f>1.96*mgmt!I323</f>
        <v>1.7444000000000001E-2</v>
      </c>
    </row>
    <row r="113" spans="145:153" x14ac:dyDescent="0.25">
      <c r="EO113" s="7">
        <f>mgmt!$A324</f>
        <v>0.49340000000000001</v>
      </c>
      <c r="EP113" s="14">
        <f>mgmt!B324</f>
        <v>0.57550000000000001</v>
      </c>
      <c r="EQ113" s="14">
        <f>1.96*mgmt!C324</f>
        <v>4.0571999999999997E-2</v>
      </c>
      <c r="ER113" s="14">
        <f>mgmt!F324</f>
        <v>0.14199999999999999</v>
      </c>
      <c r="ES113" s="14">
        <f>1.96*mgmt!G324</f>
        <v>3.3908000000000001E-2</v>
      </c>
      <c r="ET113" s="14">
        <f>mgmt!D324</f>
        <v>0.23619999999999999</v>
      </c>
      <c r="EU113" s="14">
        <f>1.96*mgmt!E324</f>
        <v>3.3123999999999994E-2</v>
      </c>
      <c r="EV113" s="14">
        <f>mgmt!H324</f>
        <v>4.6300000000000001E-2</v>
      </c>
      <c r="EW113" s="14">
        <f>1.96*mgmt!I324</f>
        <v>1.7444000000000001E-2</v>
      </c>
    </row>
    <row r="114" spans="145:153" x14ac:dyDescent="0.25">
      <c r="EO114" s="7">
        <f>mgmt!$A325</f>
        <v>0.49659999999999999</v>
      </c>
      <c r="EP114" s="14">
        <f>mgmt!B325</f>
        <v>0.57450000000000001</v>
      </c>
      <c r="EQ114" s="14">
        <f>1.96*mgmt!C325</f>
        <v>4.0376000000000002E-2</v>
      </c>
      <c r="ER114" s="14">
        <f>mgmt!F325</f>
        <v>0.14230000000000001</v>
      </c>
      <c r="ES114" s="14">
        <f>1.96*mgmt!G325</f>
        <v>3.3908000000000001E-2</v>
      </c>
      <c r="ET114" s="14">
        <f>mgmt!D325</f>
        <v>0.23669999999999999</v>
      </c>
      <c r="EU114" s="14">
        <f>1.96*mgmt!E325</f>
        <v>3.3123999999999994E-2</v>
      </c>
      <c r="EV114" s="14">
        <f>mgmt!H325</f>
        <v>4.65E-2</v>
      </c>
      <c r="EW114" s="14">
        <f>1.96*mgmt!I325</f>
        <v>1.7247999999999999E-2</v>
      </c>
    </row>
    <row r="115" spans="145:153" x14ac:dyDescent="0.25">
      <c r="EO115" s="7">
        <f>mgmt!$A326</f>
        <v>0.49680000000000002</v>
      </c>
      <c r="EP115" s="14">
        <f>mgmt!B326</f>
        <v>0.57450000000000001</v>
      </c>
      <c r="EQ115" s="14">
        <f>1.96*mgmt!C326</f>
        <v>4.0376000000000002E-2</v>
      </c>
      <c r="ER115" s="14">
        <f>mgmt!F326</f>
        <v>0.14230000000000001</v>
      </c>
      <c r="ES115" s="14">
        <f>1.96*mgmt!G326</f>
        <v>3.3908000000000001E-2</v>
      </c>
      <c r="ET115" s="14">
        <f>mgmt!D326</f>
        <v>0.23680000000000001</v>
      </c>
      <c r="EU115" s="14">
        <f>1.96*mgmt!E326</f>
        <v>3.3123999999999994E-2</v>
      </c>
      <c r="EV115" s="14">
        <f>mgmt!H326</f>
        <v>4.65E-2</v>
      </c>
      <c r="EW115" s="14">
        <f>1.96*mgmt!I326</f>
        <v>1.7247999999999999E-2</v>
      </c>
    </row>
    <row r="116" spans="145:153" x14ac:dyDescent="0.25">
      <c r="EO116" s="7">
        <f>mgmt!$A327</f>
        <v>0.5</v>
      </c>
      <c r="EP116" s="14">
        <f>mgmt!B327</f>
        <v>0.57350000000000001</v>
      </c>
      <c r="EQ116" s="14">
        <f>1.96*mgmt!C327</f>
        <v>4.0376000000000002E-2</v>
      </c>
      <c r="ER116" s="14">
        <f>mgmt!F327</f>
        <v>0.1426</v>
      </c>
      <c r="ES116" s="14">
        <f>1.96*mgmt!G327</f>
        <v>3.3908000000000001E-2</v>
      </c>
      <c r="ET116" s="14">
        <f>mgmt!D327</f>
        <v>0.23730000000000001</v>
      </c>
      <c r="EU116" s="14">
        <f>1.96*mgmt!E327</f>
        <v>3.3123999999999994E-2</v>
      </c>
      <c r="EV116" s="14">
        <f>mgmt!H327</f>
        <v>4.6699999999999998E-2</v>
      </c>
      <c r="EW116" s="14">
        <f>1.96*mgmt!I327</f>
        <v>1.7247999999999999E-2</v>
      </c>
    </row>
    <row r="117" spans="145:153" x14ac:dyDescent="0.25">
      <c r="EO117" s="7">
        <f>mgmt!$A328</f>
        <v>0.50660000000000005</v>
      </c>
      <c r="EP117" s="14">
        <f>mgmt!B328</f>
        <v>0.57140000000000002</v>
      </c>
      <c r="EQ117" s="14">
        <f>1.96*mgmt!C328</f>
        <v>4.0376000000000002E-2</v>
      </c>
      <c r="ER117" s="14">
        <f>mgmt!F328</f>
        <v>0.1431</v>
      </c>
      <c r="ES117" s="14">
        <f>1.96*mgmt!G328</f>
        <v>3.3908000000000001E-2</v>
      </c>
      <c r="ET117" s="14">
        <f>mgmt!D328</f>
        <v>0.23830000000000001</v>
      </c>
      <c r="EU117" s="14">
        <f>1.96*mgmt!E328</f>
        <v>3.3123999999999994E-2</v>
      </c>
      <c r="EV117" s="14">
        <f>mgmt!H328</f>
        <v>4.7100000000000003E-2</v>
      </c>
      <c r="EW117" s="14">
        <f>1.96*mgmt!I328</f>
        <v>1.7247999999999999E-2</v>
      </c>
    </row>
    <row r="118" spans="145:153" x14ac:dyDescent="0.25">
      <c r="EO118" s="7">
        <f>mgmt!$A329</f>
        <v>0.50680000000000003</v>
      </c>
      <c r="EP118" s="14">
        <f>mgmt!B329</f>
        <v>0.57130000000000003</v>
      </c>
      <c r="EQ118" s="14">
        <f>1.96*mgmt!C329</f>
        <v>4.0376000000000002E-2</v>
      </c>
      <c r="ER118" s="14">
        <f>mgmt!F329</f>
        <v>0.14319999999999999</v>
      </c>
      <c r="ES118" s="14">
        <f>1.96*mgmt!G329</f>
        <v>3.3908000000000001E-2</v>
      </c>
      <c r="ET118" s="14">
        <f>mgmt!D329</f>
        <v>0.2384</v>
      </c>
      <c r="EU118" s="14">
        <f>1.96*mgmt!E329</f>
        <v>3.3123999999999994E-2</v>
      </c>
      <c r="EV118" s="14">
        <f>mgmt!H329</f>
        <v>4.7100000000000003E-2</v>
      </c>
      <c r="EW118" s="14">
        <f>1.96*mgmt!I329</f>
        <v>1.7247999999999999E-2</v>
      </c>
    </row>
    <row r="119" spans="145:153" x14ac:dyDescent="0.25">
      <c r="EO119" s="7">
        <f>mgmt!$A330</f>
        <v>0.51</v>
      </c>
      <c r="EP119" s="14">
        <f>mgmt!B330</f>
        <v>0.57030000000000003</v>
      </c>
      <c r="EQ119" s="14">
        <f>1.96*mgmt!C330</f>
        <v>4.0376000000000002E-2</v>
      </c>
      <c r="ER119" s="14">
        <f>mgmt!F330</f>
        <v>0.1434</v>
      </c>
      <c r="ES119" s="14">
        <f>1.96*mgmt!G330</f>
        <v>3.3908000000000001E-2</v>
      </c>
      <c r="ET119" s="14">
        <f>mgmt!D330</f>
        <v>0.2389</v>
      </c>
      <c r="EU119" s="14">
        <f>1.96*mgmt!E330</f>
        <v>3.3123999999999994E-2</v>
      </c>
      <c r="EV119" s="14">
        <f>mgmt!H330</f>
        <v>4.7399999999999998E-2</v>
      </c>
      <c r="EW119" s="14">
        <f>1.96*mgmt!I330</f>
        <v>1.7247999999999999E-2</v>
      </c>
    </row>
    <row r="120" spans="145:153" x14ac:dyDescent="0.25">
      <c r="EO120" s="7">
        <f>mgmt!$A331</f>
        <v>0.51659999999999995</v>
      </c>
      <c r="EP120" s="14">
        <f>mgmt!B331</f>
        <v>0.56820000000000004</v>
      </c>
      <c r="EQ120" s="14">
        <f>1.96*mgmt!C331</f>
        <v>4.0376000000000002E-2</v>
      </c>
      <c r="ER120" s="14">
        <f>mgmt!F331</f>
        <v>0.14399999999999999</v>
      </c>
      <c r="ES120" s="14">
        <f>1.96*mgmt!G331</f>
        <v>3.3908000000000001E-2</v>
      </c>
      <c r="ET120" s="14">
        <f>mgmt!D331</f>
        <v>0.24</v>
      </c>
      <c r="EU120" s="14">
        <f>1.96*mgmt!E331</f>
        <v>3.3123999999999994E-2</v>
      </c>
      <c r="EV120" s="14">
        <f>mgmt!H331</f>
        <v>4.7800000000000002E-2</v>
      </c>
      <c r="EW120" s="14">
        <f>1.96*mgmt!I331</f>
        <v>1.7247999999999999E-2</v>
      </c>
    </row>
    <row r="121" spans="145:153" x14ac:dyDescent="0.25">
      <c r="EO121" s="7">
        <f>mgmt!$A332</f>
        <v>0.51680000000000004</v>
      </c>
      <c r="EP121" s="14">
        <f>mgmt!B332</f>
        <v>0.56820000000000004</v>
      </c>
      <c r="EQ121" s="14">
        <f>1.96*mgmt!C332</f>
        <v>4.0376000000000002E-2</v>
      </c>
      <c r="ER121" s="14">
        <f>mgmt!F332</f>
        <v>0.14399999999999999</v>
      </c>
      <c r="ES121" s="14">
        <f>1.96*mgmt!G332</f>
        <v>3.3908000000000001E-2</v>
      </c>
      <c r="ET121" s="14">
        <f>mgmt!D332</f>
        <v>0.24</v>
      </c>
      <c r="EU121" s="14">
        <f>1.96*mgmt!E332</f>
        <v>3.3123999999999994E-2</v>
      </c>
      <c r="EV121" s="14">
        <f>mgmt!H332</f>
        <v>4.7800000000000002E-2</v>
      </c>
      <c r="EW121" s="14">
        <f>1.96*mgmt!I332</f>
        <v>1.7247999999999999E-2</v>
      </c>
    </row>
    <row r="122" spans="145:153" x14ac:dyDescent="0.25">
      <c r="EO122" s="7">
        <f>mgmt!$A333</f>
        <v>0.52</v>
      </c>
      <c r="EP122" s="14">
        <f>mgmt!B333</f>
        <v>0.56720000000000004</v>
      </c>
      <c r="EQ122" s="14">
        <f>1.96*mgmt!C333</f>
        <v>4.0376000000000002E-2</v>
      </c>
      <c r="ER122" s="14">
        <f>mgmt!F333</f>
        <v>0.14430000000000001</v>
      </c>
      <c r="ES122" s="14">
        <f>1.96*mgmt!G333</f>
        <v>3.3908000000000001E-2</v>
      </c>
      <c r="ET122" s="14">
        <f>mgmt!D333</f>
        <v>0.24049999999999999</v>
      </c>
      <c r="EU122" s="14">
        <f>1.96*mgmt!E333</f>
        <v>3.3123999999999994E-2</v>
      </c>
      <c r="EV122" s="14">
        <f>mgmt!H333</f>
        <v>4.8000000000000001E-2</v>
      </c>
      <c r="EW122" s="14">
        <f>1.96*mgmt!I333</f>
        <v>1.7247999999999999E-2</v>
      </c>
    </row>
    <row r="123" spans="145:153" x14ac:dyDescent="0.25">
      <c r="EO123" s="7">
        <f>mgmt!$A334</f>
        <v>0.5202</v>
      </c>
      <c r="EP123" s="14">
        <f>mgmt!B334</f>
        <v>0.56710000000000005</v>
      </c>
      <c r="EQ123" s="14">
        <f>1.96*mgmt!C334</f>
        <v>4.0376000000000002E-2</v>
      </c>
      <c r="ER123" s="14">
        <f>mgmt!F334</f>
        <v>0.14430000000000001</v>
      </c>
      <c r="ES123" s="14">
        <f>1.96*mgmt!G334</f>
        <v>3.3908000000000001E-2</v>
      </c>
      <c r="ET123" s="14">
        <f>mgmt!D334</f>
        <v>0.24060000000000001</v>
      </c>
      <c r="EU123" s="14">
        <f>1.96*mgmt!E334</f>
        <v>3.3123999999999994E-2</v>
      </c>
      <c r="EV123" s="14">
        <f>mgmt!H334</f>
        <v>4.8000000000000001E-2</v>
      </c>
      <c r="EW123" s="14">
        <f>1.96*mgmt!I334</f>
        <v>1.7247999999999999E-2</v>
      </c>
    </row>
    <row r="124" spans="145:153" x14ac:dyDescent="0.25">
      <c r="EO124" s="7">
        <f>mgmt!$A335</f>
        <v>0.52339999999999998</v>
      </c>
      <c r="EP124" s="14">
        <f>mgmt!B335</f>
        <v>0.56610000000000005</v>
      </c>
      <c r="EQ124" s="14">
        <f>1.96*mgmt!C335</f>
        <v>4.0376000000000002E-2</v>
      </c>
      <c r="ER124" s="14">
        <f>mgmt!F335</f>
        <v>0.14460000000000001</v>
      </c>
      <c r="ES124" s="14">
        <f>1.96*mgmt!G335</f>
        <v>3.3908000000000001E-2</v>
      </c>
      <c r="ET124" s="14">
        <f>mgmt!D335</f>
        <v>0.24110000000000001</v>
      </c>
      <c r="EU124" s="14">
        <f>1.96*mgmt!E335</f>
        <v>3.3123999999999994E-2</v>
      </c>
      <c r="EV124" s="14">
        <f>mgmt!H335</f>
        <v>4.82E-2</v>
      </c>
      <c r="EW124" s="14">
        <f>1.96*mgmt!I335</f>
        <v>1.7444000000000001E-2</v>
      </c>
    </row>
    <row r="125" spans="145:153" x14ac:dyDescent="0.25">
      <c r="EO125" s="7">
        <f>mgmt!$A336</f>
        <v>0.52659999999999996</v>
      </c>
      <c r="EP125" s="14">
        <f>mgmt!B336</f>
        <v>0.56510000000000005</v>
      </c>
      <c r="EQ125" s="14">
        <f>1.96*mgmt!C336</f>
        <v>4.0376000000000002E-2</v>
      </c>
      <c r="ER125" s="14">
        <f>mgmt!F336</f>
        <v>0.1449</v>
      </c>
      <c r="ES125" s="14">
        <f>1.96*mgmt!G336</f>
        <v>3.4103999999999995E-2</v>
      </c>
      <c r="ET125" s="14">
        <f>mgmt!D336</f>
        <v>0.24160000000000001</v>
      </c>
      <c r="EU125" s="14">
        <f>1.96*mgmt!E336</f>
        <v>3.3320000000000002E-2</v>
      </c>
      <c r="EV125" s="14">
        <f>mgmt!H336</f>
        <v>4.8500000000000001E-2</v>
      </c>
      <c r="EW125" s="14">
        <f>1.96*mgmt!I336</f>
        <v>1.7444000000000001E-2</v>
      </c>
    </row>
    <row r="126" spans="145:153" x14ac:dyDescent="0.25">
      <c r="EO126" s="7">
        <f>mgmt!$A337</f>
        <v>0.52680000000000005</v>
      </c>
      <c r="EP126" s="14">
        <f>mgmt!B337</f>
        <v>0.56499999999999995</v>
      </c>
      <c r="EQ126" s="14">
        <f>1.96*mgmt!C337</f>
        <v>4.0376000000000002E-2</v>
      </c>
      <c r="ER126" s="14">
        <f>mgmt!F337</f>
        <v>0.1449</v>
      </c>
      <c r="ES126" s="14">
        <f>1.96*mgmt!G337</f>
        <v>3.4103999999999995E-2</v>
      </c>
      <c r="ET126" s="14">
        <f>mgmt!D337</f>
        <v>0.24160000000000001</v>
      </c>
      <c r="EU126" s="14">
        <f>1.96*mgmt!E337</f>
        <v>3.3320000000000002E-2</v>
      </c>
      <c r="EV126" s="14">
        <f>mgmt!H337</f>
        <v>4.8500000000000001E-2</v>
      </c>
      <c r="EW126" s="14">
        <f>1.96*mgmt!I337</f>
        <v>1.7444000000000001E-2</v>
      </c>
    </row>
    <row r="127" spans="145:153" x14ac:dyDescent="0.25">
      <c r="EO127" s="7">
        <f>mgmt!$A338</f>
        <v>0.53</v>
      </c>
      <c r="EP127" s="14">
        <f>mgmt!B338</f>
        <v>0.56399999999999995</v>
      </c>
      <c r="EQ127" s="14">
        <f>1.96*mgmt!C338</f>
        <v>4.0571999999999997E-2</v>
      </c>
      <c r="ER127" s="14">
        <f>mgmt!F338</f>
        <v>0.1452</v>
      </c>
      <c r="ES127" s="14">
        <f>1.96*mgmt!G338</f>
        <v>3.4103999999999995E-2</v>
      </c>
      <c r="ET127" s="14">
        <f>mgmt!D338</f>
        <v>0.24210000000000001</v>
      </c>
      <c r="EU127" s="14">
        <f>1.96*mgmt!E338</f>
        <v>3.3320000000000002E-2</v>
      </c>
      <c r="EV127" s="14">
        <f>mgmt!H338</f>
        <v>4.87E-2</v>
      </c>
      <c r="EW127" s="14">
        <f>1.96*mgmt!I338</f>
        <v>1.7444000000000001E-2</v>
      </c>
    </row>
    <row r="128" spans="145:153" x14ac:dyDescent="0.25">
      <c r="EO128" s="7">
        <f>mgmt!$A339</f>
        <v>0.53320000000000001</v>
      </c>
      <c r="EP128" s="14">
        <f>mgmt!B339</f>
        <v>0.56299999999999994</v>
      </c>
      <c r="EQ128" s="14">
        <f>1.96*mgmt!C339</f>
        <v>4.0571999999999997E-2</v>
      </c>
      <c r="ER128" s="14">
        <f>mgmt!F339</f>
        <v>0.14549999999999999</v>
      </c>
      <c r="ES128" s="14">
        <f>1.96*mgmt!G339</f>
        <v>3.4103999999999995E-2</v>
      </c>
      <c r="ET128" s="14">
        <f>mgmt!D339</f>
        <v>0.2427</v>
      </c>
      <c r="EU128" s="14">
        <f>1.96*mgmt!E339</f>
        <v>3.3320000000000002E-2</v>
      </c>
      <c r="EV128" s="14">
        <f>mgmt!H339</f>
        <v>4.8899999999999999E-2</v>
      </c>
      <c r="EW128" s="14">
        <f>1.96*mgmt!I339</f>
        <v>1.7444000000000001E-2</v>
      </c>
    </row>
    <row r="129" spans="145:153" x14ac:dyDescent="0.25">
      <c r="EO129" s="7">
        <f>mgmt!$A340</f>
        <v>0.53339999999999999</v>
      </c>
      <c r="EP129" s="14">
        <f>mgmt!B340</f>
        <v>0.56289999999999996</v>
      </c>
      <c r="EQ129" s="14">
        <f>1.96*mgmt!C340</f>
        <v>4.0571999999999997E-2</v>
      </c>
      <c r="ER129" s="14">
        <f>mgmt!F340</f>
        <v>0.14549999999999999</v>
      </c>
      <c r="ES129" s="14">
        <f>1.96*mgmt!G340</f>
        <v>3.4103999999999995E-2</v>
      </c>
      <c r="ET129" s="14">
        <f>mgmt!D340</f>
        <v>0.2427</v>
      </c>
      <c r="EU129" s="14">
        <f>1.96*mgmt!E340</f>
        <v>3.3320000000000002E-2</v>
      </c>
      <c r="EV129" s="14">
        <f>mgmt!H340</f>
        <v>4.8899999999999999E-2</v>
      </c>
      <c r="EW129" s="14">
        <f>1.96*mgmt!I340</f>
        <v>1.7444000000000001E-2</v>
      </c>
    </row>
    <row r="130" spans="145:153" x14ac:dyDescent="0.25">
      <c r="EO130" s="7">
        <f>mgmt!$A341</f>
        <v>0.53659999999999997</v>
      </c>
      <c r="EP130" s="14">
        <f>mgmt!B341</f>
        <v>0.56189999999999996</v>
      </c>
      <c r="EQ130" s="14">
        <f>1.96*mgmt!C341</f>
        <v>4.0767999999999999E-2</v>
      </c>
      <c r="ER130" s="14">
        <f>mgmt!F341</f>
        <v>0.1457</v>
      </c>
      <c r="ES130" s="14">
        <f>1.96*mgmt!G341</f>
        <v>3.4300000000000004E-2</v>
      </c>
      <c r="ET130" s="14">
        <f>mgmt!D341</f>
        <v>0.2432</v>
      </c>
      <c r="EU130" s="14">
        <f>1.96*mgmt!E341</f>
        <v>3.3515999999999997E-2</v>
      </c>
      <c r="EV130" s="14">
        <f>mgmt!H341</f>
        <v>4.9099999999999998E-2</v>
      </c>
      <c r="EW130" s="14">
        <f>1.96*mgmt!I341</f>
        <v>1.7444000000000001E-2</v>
      </c>
    </row>
    <row r="131" spans="145:153" x14ac:dyDescent="0.25">
      <c r="EO131" s="7">
        <f>mgmt!$A342</f>
        <v>0.54</v>
      </c>
      <c r="EP131" s="14">
        <f>mgmt!B342</f>
        <v>0.56079999999999997</v>
      </c>
      <c r="EQ131" s="14">
        <f>1.96*mgmt!C342</f>
        <v>4.0767999999999999E-2</v>
      </c>
      <c r="ER131" s="14">
        <f>mgmt!F342</f>
        <v>0.14599999999999999</v>
      </c>
      <c r="ES131" s="14">
        <f>1.96*mgmt!G342</f>
        <v>3.4300000000000004E-2</v>
      </c>
      <c r="ET131" s="14">
        <f>mgmt!D342</f>
        <v>0.24379999999999999</v>
      </c>
      <c r="EU131" s="14">
        <f>1.96*mgmt!E342</f>
        <v>3.3711999999999999E-2</v>
      </c>
      <c r="EV131" s="14">
        <f>mgmt!H342</f>
        <v>4.9399999999999999E-2</v>
      </c>
      <c r="EW131" s="14">
        <f>1.96*mgmt!I342</f>
        <v>1.7444000000000001E-2</v>
      </c>
    </row>
    <row r="132" spans="145:153" x14ac:dyDescent="0.25">
      <c r="EO132" s="7">
        <f>mgmt!$A343</f>
        <v>0.54320000000000002</v>
      </c>
      <c r="EP132" s="14">
        <f>mgmt!B343</f>
        <v>0.55979999999999996</v>
      </c>
      <c r="EQ132" s="14">
        <f>1.96*mgmt!C343</f>
        <v>4.0963999999999993E-2</v>
      </c>
      <c r="ER132" s="14">
        <f>mgmt!F343</f>
        <v>0.14630000000000001</v>
      </c>
      <c r="ES132" s="14">
        <f>1.96*mgmt!G343</f>
        <v>3.4495999999999999E-2</v>
      </c>
      <c r="ET132" s="14">
        <f>mgmt!D343</f>
        <v>0.24429999999999999</v>
      </c>
      <c r="EU132" s="14">
        <f>1.96*mgmt!E343</f>
        <v>3.3711999999999999E-2</v>
      </c>
      <c r="EV132" s="14">
        <f>mgmt!H343</f>
        <v>4.9599999999999998E-2</v>
      </c>
      <c r="EW132" s="14">
        <f>1.96*mgmt!I343</f>
        <v>1.7444000000000001E-2</v>
      </c>
    </row>
    <row r="133" spans="145:153" x14ac:dyDescent="0.25">
      <c r="EO133" s="7">
        <f>mgmt!$A344</f>
        <v>0.54339999999999999</v>
      </c>
      <c r="EP133" s="14">
        <f>mgmt!B344</f>
        <v>0.55979999999999996</v>
      </c>
      <c r="EQ133" s="14">
        <f>1.96*mgmt!C344</f>
        <v>4.0963999999999993E-2</v>
      </c>
      <c r="ER133" s="14">
        <f>mgmt!F344</f>
        <v>0.14630000000000001</v>
      </c>
      <c r="ES133" s="14">
        <f>1.96*mgmt!G344</f>
        <v>3.4495999999999999E-2</v>
      </c>
      <c r="ET133" s="14">
        <f>mgmt!D344</f>
        <v>0.24429999999999999</v>
      </c>
      <c r="EU133" s="14">
        <f>1.96*mgmt!E344</f>
        <v>3.3711999999999999E-2</v>
      </c>
      <c r="EV133" s="14">
        <f>mgmt!H344</f>
        <v>4.9599999999999998E-2</v>
      </c>
      <c r="EW133" s="14">
        <f>1.96*mgmt!I344</f>
        <v>1.7444000000000001E-2</v>
      </c>
    </row>
    <row r="134" spans="145:153" x14ac:dyDescent="0.25">
      <c r="EO134" s="7">
        <f>mgmt!$A345</f>
        <v>0.54659999999999997</v>
      </c>
      <c r="EP134" s="14">
        <f>mgmt!B345</f>
        <v>0.55869999999999997</v>
      </c>
      <c r="EQ134" s="14">
        <f>1.96*mgmt!C345</f>
        <v>4.1160000000000002E-2</v>
      </c>
      <c r="ER134" s="14">
        <f>mgmt!F345</f>
        <v>0.14660000000000001</v>
      </c>
      <c r="ES134" s="14">
        <f>1.96*mgmt!G345</f>
        <v>3.4495999999999999E-2</v>
      </c>
      <c r="ET134" s="14">
        <f>mgmt!D345</f>
        <v>0.24479999999999999</v>
      </c>
      <c r="EU134" s="14">
        <f>1.96*mgmt!E345</f>
        <v>3.3908000000000001E-2</v>
      </c>
      <c r="EV134" s="14">
        <f>mgmt!H345</f>
        <v>4.9799999999999997E-2</v>
      </c>
      <c r="EW134" s="14">
        <f>1.96*mgmt!I345</f>
        <v>1.7639999999999999E-2</v>
      </c>
    </row>
    <row r="135" spans="145:153" x14ac:dyDescent="0.25">
      <c r="EO135" s="7">
        <f>mgmt!$A346</f>
        <v>0.54679999999999995</v>
      </c>
      <c r="EP135" s="14">
        <f>mgmt!B346</f>
        <v>0.55869999999999997</v>
      </c>
      <c r="EQ135" s="14">
        <f>1.96*mgmt!C346</f>
        <v>4.1160000000000002E-2</v>
      </c>
      <c r="ER135" s="14">
        <f>mgmt!F346</f>
        <v>0.14660000000000001</v>
      </c>
      <c r="ES135" s="14">
        <f>1.96*mgmt!G346</f>
        <v>3.4495999999999999E-2</v>
      </c>
      <c r="ET135" s="14">
        <f>mgmt!D346</f>
        <v>0.24490000000000001</v>
      </c>
      <c r="EU135" s="14">
        <f>1.96*mgmt!E346</f>
        <v>3.3908000000000001E-2</v>
      </c>
      <c r="EV135" s="14">
        <f>mgmt!H346</f>
        <v>4.9799999999999997E-2</v>
      </c>
      <c r="EW135" s="14">
        <f>1.96*mgmt!I346</f>
        <v>1.7639999999999999E-2</v>
      </c>
    </row>
    <row r="136" spans="145:153" x14ac:dyDescent="0.25">
      <c r="EO136" s="7">
        <f>mgmt!$A347</f>
        <v>0.55000000000000004</v>
      </c>
      <c r="EP136" s="14">
        <f>mgmt!B347</f>
        <v>0.55769999999999997</v>
      </c>
      <c r="EQ136" s="14">
        <f>1.96*mgmt!C347</f>
        <v>4.1160000000000002E-2</v>
      </c>
      <c r="ER136" s="14">
        <f>mgmt!F347</f>
        <v>0.1469</v>
      </c>
      <c r="ES136" s="14">
        <f>1.96*mgmt!G347</f>
        <v>3.4692000000000001E-2</v>
      </c>
      <c r="ET136" s="14">
        <f>mgmt!D347</f>
        <v>0.24540000000000001</v>
      </c>
      <c r="EU136" s="14">
        <f>1.96*mgmt!E347</f>
        <v>3.4103999999999995E-2</v>
      </c>
      <c r="EV136" s="14">
        <f>mgmt!H347</f>
        <v>0.05</v>
      </c>
      <c r="EW136" s="14">
        <f>1.96*mgmt!I347</f>
        <v>1.7639999999999999E-2</v>
      </c>
    </row>
    <row r="137" spans="145:153" x14ac:dyDescent="0.25">
      <c r="EO137" s="7">
        <f>mgmt!$A348</f>
        <v>0.55320000000000003</v>
      </c>
      <c r="EP137" s="14">
        <f>mgmt!B348</f>
        <v>0.55659999999999998</v>
      </c>
      <c r="EQ137" s="14">
        <f>1.96*mgmt!C348</f>
        <v>4.1356000000000004E-2</v>
      </c>
      <c r="ER137" s="14">
        <f>mgmt!F348</f>
        <v>0.1472</v>
      </c>
      <c r="ES137" s="14">
        <f>1.96*mgmt!G348</f>
        <v>3.4692000000000001E-2</v>
      </c>
      <c r="ET137" s="14">
        <f>mgmt!D348</f>
        <v>0.24590000000000001</v>
      </c>
      <c r="EU137" s="14">
        <f>1.96*mgmt!E348</f>
        <v>3.4300000000000004E-2</v>
      </c>
      <c r="EV137" s="14">
        <f>mgmt!H348</f>
        <v>5.0299999999999997E-2</v>
      </c>
      <c r="EW137" s="14">
        <f>1.96*mgmt!I348</f>
        <v>1.7639999999999999E-2</v>
      </c>
    </row>
    <row r="138" spans="145:153" x14ac:dyDescent="0.25">
      <c r="EO138" s="7">
        <f>mgmt!$A349</f>
        <v>0.56000000000000005</v>
      </c>
      <c r="EP138" s="14">
        <f>mgmt!B349</f>
        <v>0.55449999999999999</v>
      </c>
      <c r="EQ138" s="14">
        <f>1.96*mgmt!C349</f>
        <v>4.1748E-2</v>
      </c>
      <c r="ER138" s="14">
        <f>mgmt!F349</f>
        <v>0.14779999999999999</v>
      </c>
      <c r="ES138" s="14">
        <f>1.96*mgmt!G349</f>
        <v>3.5083999999999997E-2</v>
      </c>
      <c r="ET138" s="14">
        <f>mgmt!D349</f>
        <v>0.247</v>
      </c>
      <c r="EU138" s="14">
        <f>1.96*mgmt!E349</f>
        <v>3.4692000000000001E-2</v>
      </c>
      <c r="EV138" s="14">
        <f>mgmt!H349</f>
        <v>5.0700000000000002E-2</v>
      </c>
      <c r="EW138" s="14">
        <f>1.96*mgmt!I349</f>
        <v>1.7836000000000001E-2</v>
      </c>
    </row>
    <row r="139" spans="145:153" x14ac:dyDescent="0.25">
      <c r="EO139" s="7">
        <f>mgmt!$A350</f>
        <v>0.56020000000000003</v>
      </c>
      <c r="EP139" s="14">
        <f>mgmt!B350</f>
        <v>0.5544</v>
      </c>
      <c r="EQ139" s="14">
        <f>1.96*mgmt!C350</f>
        <v>4.1748E-2</v>
      </c>
      <c r="ER139" s="14">
        <f>mgmt!F350</f>
        <v>0.14779999999999999</v>
      </c>
      <c r="ES139" s="14">
        <f>1.96*mgmt!G350</f>
        <v>3.5083999999999997E-2</v>
      </c>
      <c r="ET139" s="14">
        <f>mgmt!D350</f>
        <v>0.24709999999999999</v>
      </c>
      <c r="EU139" s="14">
        <f>1.96*mgmt!E350</f>
        <v>3.4692000000000001E-2</v>
      </c>
      <c r="EV139" s="14">
        <f>mgmt!H350</f>
        <v>5.0700000000000002E-2</v>
      </c>
      <c r="EW139" s="14">
        <f>1.96*mgmt!I350</f>
        <v>1.7836000000000001E-2</v>
      </c>
    </row>
    <row r="140" spans="145:153" x14ac:dyDescent="0.25">
      <c r="EO140" s="7">
        <f>mgmt!$A351</f>
        <v>0.56340000000000001</v>
      </c>
      <c r="EP140" s="14">
        <f>mgmt!B351</f>
        <v>0.5534</v>
      </c>
      <c r="EQ140" s="14">
        <f>1.96*mgmt!C351</f>
        <v>4.1943999999999995E-2</v>
      </c>
      <c r="ER140" s="14">
        <f>mgmt!F351</f>
        <v>0.14810000000000001</v>
      </c>
      <c r="ES140" s="14">
        <f>1.96*mgmt!G351</f>
        <v>3.5083999999999997E-2</v>
      </c>
      <c r="ET140" s="14">
        <f>mgmt!D351</f>
        <v>0.24759999999999999</v>
      </c>
      <c r="EU140" s="14">
        <f>1.96*mgmt!E351</f>
        <v>3.4888000000000002E-2</v>
      </c>
      <c r="EV140" s="14">
        <f>mgmt!H351</f>
        <v>5.0999999999999997E-2</v>
      </c>
      <c r="EW140" s="14">
        <f>1.96*mgmt!I351</f>
        <v>1.7836000000000001E-2</v>
      </c>
    </row>
    <row r="141" spans="145:153" x14ac:dyDescent="0.25">
      <c r="EO141" s="7">
        <f>mgmt!$A352</f>
        <v>0.56659999999999999</v>
      </c>
      <c r="EP141" s="14">
        <f>mgmt!B352</f>
        <v>0.5524</v>
      </c>
      <c r="EQ141" s="14">
        <f>1.96*mgmt!C352</f>
        <v>4.2139999999999997E-2</v>
      </c>
      <c r="ER141" s="14">
        <f>mgmt!F352</f>
        <v>0.14829999999999999</v>
      </c>
      <c r="ES141" s="14">
        <f>1.96*mgmt!G352</f>
        <v>3.5279999999999999E-2</v>
      </c>
      <c r="ET141" s="14">
        <f>mgmt!D352</f>
        <v>0.24809999999999999</v>
      </c>
      <c r="EU141" s="14">
        <f>1.96*mgmt!E352</f>
        <v>3.5083999999999997E-2</v>
      </c>
      <c r="EV141" s="14">
        <f>mgmt!H352</f>
        <v>5.1200000000000002E-2</v>
      </c>
      <c r="EW141" s="14">
        <f>1.96*mgmt!I352</f>
        <v>1.7836000000000001E-2</v>
      </c>
    </row>
    <row r="142" spans="145:153" x14ac:dyDescent="0.25">
      <c r="EO142" s="7">
        <f>mgmt!$A353</f>
        <v>0.56679999999999997</v>
      </c>
      <c r="EP142" s="14">
        <f>mgmt!B353</f>
        <v>0.55230000000000001</v>
      </c>
      <c r="EQ142" s="14">
        <f>1.96*mgmt!C353</f>
        <v>4.2139999999999997E-2</v>
      </c>
      <c r="ER142" s="14">
        <f>mgmt!F353</f>
        <v>0.1484</v>
      </c>
      <c r="ES142" s="14">
        <f>1.96*mgmt!G353</f>
        <v>3.5279999999999999E-2</v>
      </c>
      <c r="ET142" s="14">
        <f>mgmt!D353</f>
        <v>0.24809999999999999</v>
      </c>
      <c r="EU142" s="14">
        <f>1.96*mgmt!E353</f>
        <v>3.5083999999999997E-2</v>
      </c>
      <c r="EV142" s="14">
        <f>mgmt!H353</f>
        <v>5.1200000000000002E-2</v>
      </c>
      <c r="EW142" s="14">
        <f>1.96*mgmt!I353</f>
        <v>1.7836000000000001E-2</v>
      </c>
    </row>
    <row r="143" spans="145:153" x14ac:dyDescent="0.25">
      <c r="EO143" s="7">
        <f>mgmt!$A354</f>
        <v>0.56999999999999995</v>
      </c>
      <c r="EP143" s="14">
        <f>mgmt!B354</f>
        <v>0.55130000000000001</v>
      </c>
      <c r="EQ143" s="14">
        <f>1.96*mgmt!C354</f>
        <v>4.2335999999999999E-2</v>
      </c>
      <c r="ER143" s="14">
        <f>mgmt!F354</f>
        <v>0.14860000000000001</v>
      </c>
      <c r="ES143" s="14">
        <f>1.96*mgmt!G354</f>
        <v>3.5476000000000001E-2</v>
      </c>
      <c r="ET143" s="14">
        <f>mgmt!D354</f>
        <v>0.24859999999999999</v>
      </c>
      <c r="EU143" s="14">
        <f>1.96*mgmt!E354</f>
        <v>3.5279999999999999E-2</v>
      </c>
      <c r="EV143" s="14">
        <f>mgmt!H354</f>
        <v>5.1400000000000001E-2</v>
      </c>
      <c r="EW143" s="14">
        <f>1.96*mgmt!I354</f>
        <v>1.8031999999999999E-2</v>
      </c>
    </row>
    <row r="144" spans="145:153" x14ac:dyDescent="0.25">
      <c r="EO144" s="7">
        <f>mgmt!$A355</f>
        <v>0.57320000000000004</v>
      </c>
      <c r="EP144" s="14">
        <f>mgmt!B355</f>
        <v>0.55030000000000001</v>
      </c>
      <c r="EQ144" s="14">
        <f>1.96*mgmt!C355</f>
        <v>4.2532E-2</v>
      </c>
      <c r="ER144" s="14">
        <f>mgmt!F355</f>
        <v>0.1489</v>
      </c>
      <c r="ES144" s="14">
        <f>1.96*mgmt!G355</f>
        <v>3.5672000000000002E-2</v>
      </c>
      <c r="ET144" s="14">
        <f>mgmt!D355</f>
        <v>0.2492</v>
      </c>
      <c r="EU144" s="14">
        <f>1.96*mgmt!E355</f>
        <v>3.5672000000000002E-2</v>
      </c>
      <c r="EV144" s="14">
        <f>mgmt!H355</f>
        <v>5.16E-2</v>
      </c>
      <c r="EW144" s="14">
        <f>1.96*mgmt!I355</f>
        <v>1.8031999999999999E-2</v>
      </c>
    </row>
    <row r="145" spans="145:153" x14ac:dyDescent="0.25">
      <c r="EO145" s="7">
        <f>mgmt!$A356</f>
        <v>0.57340000000000002</v>
      </c>
      <c r="EP145" s="14">
        <f>mgmt!B356</f>
        <v>0.55020000000000002</v>
      </c>
      <c r="EQ145" s="14">
        <f>1.96*mgmt!C356</f>
        <v>4.2532E-2</v>
      </c>
      <c r="ER145" s="14">
        <f>mgmt!F356</f>
        <v>0.1489</v>
      </c>
      <c r="ES145" s="14">
        <f>1.96*mgmt!G356</f>
        <v>3.5672000000000002E-2</v>
      </c>
      <c r="ET145" s="14">
        <f>mgmt!D356</f>
        <v>0.2492</v>
      </c>
      <c r="EU145" s="14">
        <f>1.96*mgmt!E356</f>
        <v>3.5672000000000002E-2</v>
      </c>
      <c r="EV145" s="14">
        <f>mgmt!H356</f>
        <v>5.1700000000000003E-2</v>
      </c>
      <c r="EW145" s="14">
        <f>1.96*mgmt!I356</f>
        <v>1.8031999999999999E-2</v>
      </c>
    </row>
    <row r="146" spans="145:153" x14ac:dyDescent="0.25">
      <c r="EO146" s="7">
        <f>mgmt!$A357</f>
        <v>0.5766</v>
      </c>
      <c r="EP146" s="14">
        <f>mgmt!B357</f>
        <v>0.54920000000000002</v>
      </c>
      <c r="EQ146" s="14">
        <f>1.96*mgmt!C357</f>
        <v>4.2728000000000002E-2</v>
      </c>
      <c r="ER146" s="14">
        <f>mgmt!F357</f>
        <v>0.1492</v>
      </c>
      <c r="ES146" s="14">
        <f>1.96*mgmt!G357</f>
        <v>3.5867999999999997E-2</v>
      </c>
      <c r="ET146" s="14">
        <f>mgmt!D357</f>
        <v>0.24970000000000001</v>
      </c>
      <c r="EU146" s="14">
        <f>1.96*mgmt!E357</f>
        <v>3.5867999999999997E-2</v>
      </c>
      <c r="EV146" s="14">
        <f>mgmt!H357</f>
        <v>5.1900000000000002E-2</v>
      </c>
      <c r="EW146" s="14">
        <f>1.96*mgmt!I357</f>
        <v>1.8227999999999998E-2</v>
      </c>
    </row>
    <row r="147" spans="145:153" x14ac:dyDescent="0.25">
      <c r="EO147" s="7">
        <f>mgmt!$A358</f>
        <v>0.57679999999999998</v>
      </c>
      <c r="EP147" s="14">
        <f>mgmt!B358</f>
        <v>0.54910000000000003</v>
      </c>
      <c r="EQ147" s="14">
        <f>1.96*mgmt!C358</f>
        <v>4.2923999999999997E-2</v>
      </c>
      <c r="ER147" s="14">
        <f>mgmt!F358</f>
        <v>0.1492</v>
      </c>
      <c r="ES147" s="14">
        <f>1.96*mgmt!G358</f>
        <v>3.5867999999999997E-2</v>
      </c>
      <c r="ET147" s="14">
        <f>mgmt!D358</f>
        <v>0.24979999999999999</v>
      </c>
      <c r="EU147" s="14">
        <f>1.96*mgmt!E358</f>
        <v>3.5867999999999997E-2</v>
      </c>
      <c r="EV147" s="14">
        <f>mgmt!H358</f>
        <v>5.1900000000000002E-2</v>
      </c>
      <c r="EW147" s="14">
        <f>1.96*mgmt!I358</f>
        <v>1.8227999999999998E-2</v>
      </c>
    </row>
    <row r="148" spans="145:153" x14ac:dyDescent="0.25">
      <c r="EO148" s="7">
        <f>mgmt!$A359</f>
        <v>0.57999999999999996</v>
      </c>
      <c r="EP148" s="14">
        <f>mgmt!B359</f>
        <v>0.54810000000000003</v>
      </c>
      <c r="EQ148" s="14">
        <f>1.96*mgmt!C359</f>
        <v>4.3119999999999999E-2</v>
      </c>
      <c r="ER148" s="14">
        <f>mgmt!F359</f>
        <v>0.14949999999999999</v>
      </c>
      <c r="ES148" s="14">
        <f>1.96*mgmt!G359</f>
        <v>3.6063999999999999E-2</v>
      </c>
      <c r="ET148" s="14">
        <f>mgmt!D359</f>
        <v>0.25030000000000002</v>
      </c>
      <c r="EU148" s="14">
        <f>1.96*mgmt!E359</f>
        <v>3.6063999999999999E-2</v>
      </c>
      <c r="EV148" s="14">
        <f>mgmt!H359</f>
        <v>5.21E-2</v>
      </c>
      <c r="EW148" s="14">
        <f>1.96*mgmt!I359</f>
        <v>1.8227999999999998E-2</v>
      </c>
    </row>
    <row r="149" spans="145:153" x14ac:dyDescent="0.25">
      <c r="EO149" s="7">
        <f>mgmt!$A360</f>
        <v>0.58020000000000005</v>
      </c>
      <c r="EP149" s="14">
        <f>mgmt!B360</f>
        <v>0.54800000000000004</v>
      </c>
      <c r="EQ149" s="14">
        <f>1.96*mgmt!C360</f>
        <v>4.3119999999999999E-2</v>
      </c>
      <c r="ER149" s="14">
        <f>mgmt!F360</f>
        <v>0.14949999999999999</v>
      </c>
      <c r="ES149" s="14">
        <f>1.96*mgmt!G360</f>
        <v>3.6063999999999999E-2</v>
      </c>
      <c r="ET149" s="14">
        <f>mgmt!D360</f>
        <v>0.25030000000000002</v>
      </c>
      <c r="EU149" s="14">
        <f>1.96*mgmt!E360</f>
        <v>3.6260000000000001E-2</v>
      </c>
      <c r="EV149" s="14">
        <f>mgmt!H360</f>
        <v>5.21E-2</v>
      </c>
      <c r="EW149" s="14">
        <f>1.96*mgmt!I360</f>
        <v>1.8227999999999998E-2</v>
      </c>
    </row>
    <row r="150" spans="145:153" x14ac:dyDescent="0.25">
      <c r="EO150" s="7">
        <f>mgmt!$A361</f>
        <v>0.58320000000000005</v>
      </c>
      <c r="EP150" s="14">
        <f>mgmt!B361</f>
        <v>0.54710000000000003</v>
      </c>
      <c r="EQ150" s="14">
        <f>1.96*mgmt!C361</f>
        <v>4.3316E-2</v>
      </c>
      <c r="ER150" s="14">
        <f>mgmt!F361</f>
        <v>0.14979999999999999</v>
      </c>
      <c r="ES150" s="14">
        <f>1.96*mgmt!G361</f>
        <v>3.6260000000000001E-2</v>
      </c>
      <c r="ET150" s="14">
        <f>mgmt!D361</f>
        <v>0.25080000000000002</v>
      </c>
      <c r="EU150" s="14">
        <f>1.96*mgmt!E361</f>
        <v>3.6455999999999995E-2</v>
      </c>
      <c r="EV150" s="14">
        <f>mgmt!H361</f>
        <v>5.2299999999999999E-2</v>
      </c>
      <c r="EW150" s="14">
        <f>1.96*mgmt!I361</f>
        <v>1.8227999999999998E-2</v>
      </c>
    </row>
    <row r="151" spans="145:153" x14ac:dyDescent="0.25">
      <c r="EO151" s="7">
        <f>mgmt!$A362</f>
        <v>0.58340000000000003</v>
      </c>
      <c r="EP151" s="14">
        <f>mgmt!B362</f>
        <v>0.54700000000000004</v>
      </c>
      <c r="EQ151" s="14">
        <f>1.96*mgmt!C362</f>
        <v>4.3316E-2</v>
      </c>
      <c r="ER151" s="14">
        <f>mgmt!F362</f>
        <v>0.14979999999999999</v>
      </c>
      <c r="ES151" s="14">
        <f>1.96*mgmt!G362</f>
        <v>3.6260000000000001E-2</v>
      </c>
      <c r="ET151" s="14">
        <f>mgmt!D362</f>
        <v>0.25080000000000002</v>
      </c>
      <c r="EU151" s="14">
        <f>1.96*mgmt!E362</f>
        <v>3.6455999999999995E-2</v>
      </c>
      <c r="EV151" s="14">
        <f>mgmt!H362</f>
        <v>5.2400000000000002E-2</v>
      </c>
      <c r="EW151" s="14">
        <f>1.96*mgmt!I362</f>
        <v>1.8423999999999999E-2</v>
      </c>
    </row>
    <row r="152" spans="145:153" x14ac:dyDescent="0.25">
      <c r="EO152" s="7">
        <f>mgmt!$A363</f>
        <v>0.58660000000000001</v>
      </c>
      <c r="EP152" s="14">
        <f>mgmt!B363</f>
        <v>0.54600000000000004</v>
      </c>
      <c r="EQ152" s="14">
        <f>1.96*mgmt!C363</f>
        <v>4.3707999999999997E-2</v>
      </c>
      <c r="ER152" s="14">
        <f>mgmt!F363</f>
        <v>0.15010000000000001</v>
      </c>
      <c r="ES152" s="14">
        <f>1.96*mgmt!G363</f>
        <v>3.6455999999999995E-2</v>
      </c>
      <c r="ET152" s="14">
        <f>mgmt!D363</f>
        <v>0.25130000000000002</v>
      </c>
      <c r="EU152" s="14">
        <f>1.96*mgmt!E363</f>
        <v>3.6652000000000004E-2</v>
      </c>
      <c r="EV152" s="14">
        <f>mgmt!H363</f>
        <v>5.2600000000000001E-2</v>
      </c>
      <c r="EW152" s="14">
        <f>1.96*mgmt!I363</f>
        <v>1.8423999999999999E-2</v>
      </c>
    </row>
    <row r="153" spans="145:153" x14ac:dyDescent="0.25">
      <c r="EO153" s="7">
        <f>mgmt!$A364</f>
        <v>0.58679999999999999</v>
      </c>
      <c r="EP153" s="14">
        <f>mgmt!B364</f>
        <v>0.54590000000000005</v>
      </c>
      <c r="EQ153" s="14">
        <f>1.96*mgmt!C364</f>
        <v>4.3707999999999997E-2</v>
      </c>
      <c r="ER153" s="14">
        <f>mgmt!F364</f>
        <v>0.15010000000000001</v>
      </c>
      <c r="ES153" s="14">
        <f>1.96*mgmt!G364</f>
        <v>3.6455999999999995E-2</v>
      </c>
      <c r="ET153" s="14">
        <f>mgmt!D364</f>
        <v>0.25140000000000001</v>
      </c>
      <c r="EU153" s="14">
        <f>1.96*mgmt!E364</f>
        <v>3.6847999999999999E-2</v>
      </c>
      <c r="EV153" s="14">
        <f>mgmt!H364</f>
        <v>5.2600000000000001E-2</v>
      </c>
      <c r="EW153" s="14">
        <f>1.96*mgmt!I364</f>
        <v>1.8423999999999999E-2</v>
      </c>
    </row>
    <row r="154" spans="145:153" x14ac:dyDescent="0.25">
      <c r="EO154" s="7">
        <f>mgmt!$A365</f>
        <v>0.59319999999999995</v>
      </c>
      <c r="EP154" s="14">
        <f>mgmt!B365</f>
        <v>0.54390000000000005</v>
      </c>
      <c r="EQ154" s="14">
        <f>1.96*mgmt!C365</f>
        <v>4.4295999999999995E-2</v>
      </c>
      <c r="ER154" s="14">
        <f>mgmt!F365</f>
        <v>0.15060000000000001</v>
      </c>
      <c r="ES154" s="14">
        <f>1.96*mgmt!G365</f>
        <v>3.6847999999999999E-2</v>
      </c>
      <c r="ET154" s="14">
        <f>mgmt!D365</f>
        <v>0.25240000000000001</v>
      </c>
      <c r="EU154" s="14">
        <f>1.96*mgmt!E365</f>
        <v>3.7435999999999997E-2</v>
      </c>
      <c r="EV154" s="14">
        <f>mgmt!H365</f>
        <v>5.3100000000000001E-2</v>
      </c>
      <c r="EW154" s="14">
        <f>1.96*mgmt!I365</f>
        <v>1.8619999999999998E-2</v>
      </c>
    </row>
    <row r="155" spans="145:153" x14ac:dyDescent="0.25">
      <c r="EO155" s="7">
        <f>mgmt!$A366</f>
        <v>0.59340000000000004</v>
      </c>
      <c r="EP155" s="14">
        <f>mgmt!B366</f>
        <v>0.54379999999999995</v>
      </c>
      <c r="EQ155" s="14">
        <f>1.96*mgmt!C366</f>
        <v>4.4295999999999995E-2</v>
      </c>
      <c r="ER155" s="14">
        <f>mgmt!F366</f>
        <v>0.1507</v>
      </c>
      <c r="ES155" s="14">
        <f>1.96*mgmt!G366</f>
        <v>3.6847999999999999E-2</v>
      </c>
      <c r="ET155" s="14">
        <f>mgmt!D366</f>
        <v>0.2525</v>
      </c>
      <c r="EU155" s="14">
        <f>1.96*mgmt!E366</f>
        <v>3.7435999999999997E-2</v>
      </c>
      <c r="EV155" s="14">
        <f>mgmt!H366</f>
        <v>5.3100000000000001E-2</v>
      </c>
      <c r="EW155" s="14">
        <f>1.96*mgmt!I366</f>
        <v>1.8619999999999998E-2</v>
      </c>
    </row>
    <row r="156" spans="145:153" x14ac:dyDescent="0.25">
      <c r="EO156" s="7">
        <f>mgmt!$A367</f>
        <v>0.59660000000000002</v>
      </c>
      <c r="EP156" s="14">
        <f>mgmt!B367</f>
        <v>0.54279999999999995</v>
      </c>
      <c r="EQ156" s="14">
        <f>1.96*mgmt!C367</f>
        <v>4.4492000000000004E-2</v>
      </c>
      <c r="ER156" s="14">
        <f>mgmt!F367</f>
        <v>0.15090000000000001</v>
      </c>
      <c r="ES156" s="14">
        <f>1.96*mgmt!G367</f>
        <v>3.7044000000000001E-2</v>
      </c>
      <c r="ET156" s="14">
        <f>mgmt!D367</f>
        <v>0.253</v>
      </c>
      <c r="EU156" s="14">
        <f>1.96*mgmt!E367</f>
        <v>3.7828000000000001E-2</v>
      </c>
      <c r="EV156" s="14">
        <f>mgmt!H367</f>
        <v>5.33E-2</v>
      </c>
      <c r="EW156" s="14">
        <f>1.96*mgmt!I367</f>
        <v>1.8815999999999999E-2</v>
      </c>
    </row>
    <row r="157" spans="145:153" x14ac:dyDescent="0.25">
      <c r="EO157" s="7">
        <f>mgmt!$A368</f>
        <v>0.5968</v>
      </c>
      <c r="EP157" s="14">
        <f>mgmt!B368</f>
        <v>0.54269999999999996</v>
      </c>
      <c r="EQ157" s="14">
        <f>1.96*mgmt!C368</f>
        <v>4.4492000000000004E-2</v>
      </c>
      <c r="ER157" s="14">
        <f>mgmt!F368</f>
        <v>0.15090000000000001</v>
      </c>
      <c r="ES157" s="14">
        <f>1.96*mgmt!G368</f>
        <v>3.7044000000000001E-2</v>
      </c>
      <c r="ET157" s="14">
        <f>mgmt!D368</f>
        <v>0.253</v>
      </c>
      <c r="EU157" s="14">
        <f>1.96*mgmt!E368</f>
        <v>3.7828000000000001E-2</v>
      </c>
      <c r="EV157" s="14">
        <f>mgmt!H368</f>
        <v>5.33E-2</v>
      </c>
      <c r="EW157" s="14">
        <f>1.96*mgmt!I368</f>
        <v>1.8815999999999999E-2</v>
      </c>
    </row>
    <row r="158" spans="145:153" x14ac:dyDescent="0.25">
      <c r="EO158" s="7">
        <f>mgmt!$A369</f>
        <v>0.5998</v>
      </c>
      <c r="EP158" s="14">
        <f>mgmt!B369</f>
        <v>0.54179999999999995</v>
      </c>
      <c r="EQ158" s="14">
        <f>1.96*mgmt!C369</f>
        <v>4.4884E-2</v>
      </c>
      <c r="ER158" s="14">
        <f>mgmt!F369</f>
        <v>0.1512</v>
      </c>
      <c r="ES158" s="14">
        <f>1.96*mgmt!G369</f>
        <v>3.7239999999999995E-2</v>
      </c>
      <c r="ET158" s="14">
        <f>mgmt!D369</f>
        <v>0.2535</v>
      </c>
      <c r="EU158" s="14">
        <f>1.96*mgmt!E369</f>
        <v>3.8024000000000002E-2</v>
      </c>
      <c r="EV158" s="14">
        <f>mgmt!H369</f>
        <v>5.3499999999999999E-2</v>
      </c>
      <c r="EW158" s="14">
        <f>1.96*mgmt!I369</f>
        <v>1.8815999999999999E-2</v>
      </c>
    </row>
    <row r="159" spans="145:153" x14ac:dyDescent="0.25">
      <c r="EO159" s="7">
        <f>mgmt!$A370</f>
        <v>0.6</v>
      </c>
      <c r="EP159" s="14">
        <f>mgmt!B370</f>
        <v>0.54169999999999996</v>
      </c>
      <c r="EQ159" s="14">
        <f>1.96*mgmt!C370</f>
        <v>4.4884E-2</v>
      </c>
      <c r="ER159" s="14">
        <f>mgmt!F370</f>
        <v>0.1512</v>
      </c>
      <c r="ES159" s="14">
        <f>1.96*mgmt!G370</f>
        <v>3.7239999999999995E-2</v>
      </c>
      <c r="ET159" s="14">
        <f>mgmt!D370</f>
        <v>0.2535</v>
      </c>
      <c r="EU159" s="14">
        <f>1.96*mgmt!E370</f>
        <v>3.8024000000000002E-2</v>
      </c>
      <c r="EV159" s="14">
        <f>mgmt!H370</f>
        <v>5.3499999999999999E-2</v>
      </c>
      <c r="EW159" s="14">
        <f>1.96*mgmt!I370</f>
        <v>1.8815999999999999E-2</v>
      </c>
    </row>
    <row r="160" spans="145:153" x14ac:dyDescent="0.25">
      <c r="EO160" s="7">
        <f>mgmt!$A371</f>
        <v>0.60019999999999996</v>
      </c>
      <c r="EP160" s="14">
        <f>mgmt!B371</f>
        <v>0.54159999999999997</v>
      </c>
      <c r="EQ160" s="14">
        <f>1.96*mgmt!C371</f>
        <v>4.4884E-2</v>
      </c>
      <c r="ER160" s="14">
        <f>mgmt!F371</f>
        <v>0.1512</v>
      </c>
      <c r="ES160" s="14">
        <f>1.96*mgmt!G371</f>
        <v>3.7239999999999995E-2</v>
      </c>
      <c r="ET160" s="14">
        <f>mgmt!D371</f>
        <v>0.25359999999999999</v>
      </c>
      <c r="EU160" s="14">
        <f>1.96*mgmt!E371</f>
        <v>3.8024000000000002E-2</v>
      </c>
      <c r="EV160" s="14">
        <f>mgmt!H371</f>
        <v>5.3600000000000002E-2</v>
      </c>
      <c r="EW160" s="14">
        <f>1.96*mgmt!I371</f>
        <v>1.8815999999999999E-2</v>
      </c>
    </row>
    <row r="161" spans="145:153" x14ac:dyDescent="0.25">
      <c r="EO161" s="7">
        <f>mgmt!$A372</f>
        <v>0.60319999999999996</v>
      </c>
      <c r="EP161" s="14">
        <f>mgmt!B372</f>
        <v>0.54069999999999996</v>
      </c>
      <c r="EQ161" s="14">
        <f>1.96*mgmt!C372</f>
        <v>4.5079999999999995E-2</v>
      </c>
      <c r="ER161" s="14">
        <f>mgmt!F372</f>
        <v>0.1515</v>
      </c>
      <c r="ES161" s="14">
        <f>1.96*mgmt!G372</f>
        <v>3.7435999999999997E-2</v>
      </c>
      <c r="ET161" s="14">
        <f>mgmt!D372</f>
        <v>0.254</v>
      </c>
      <c r="EU161" s="14">
        <f>1.96*mgmt!E372</f>
        <v>3.8415999999999999E-2</v>
      </c>
      <c r="EV161" s="14">
        <f>mgmt!H372</f>
        <v>5.3800000000000001E-2</v>
      </c>
      <c r="EW161" s="14">
        <f>1.96*mgmt!I372</f>
        <v>1.9012000000000001E-2</v>
      </c>
    </row>
    <row r="162" spans="145:153" x14ac:dyDescent="0.25">
      <c r="EO162" s="7">
        <f>mgmt!$A373</f>
        <v>0.60340000000000005</v>
      </c>
      <c r="EP162" s="14">
        <f>mgmt!B373</f>
        <v>0.54059999999999997</v>
      </c>
      <c r="EQ162" s="14">
        <f>1.96*mgmt!C373</f>
        <v>4.5275999999999997E-2</v>
      </c>
      <c r="ER162" s="14">
        <f>mgmt!F373</f>
        <v>0.1515</v>
      </c>
      <c r="ES162" s="14">
        <f>1.96*mgmt!G373</f>
        <v>3.7435999999999997E-2</v>
      </c>
      <c r="ET162" s="14">
        <f>mgmt!D373</f>
        <v>0.25409999999999999</v>
      </c>
      <c r="EU162" s="14">
        <f>1.96*mgmt!E373</f>
        <v>3.8415999999999999E-2</v>
      </c>
      <c r="EV162" s="14">
        <f>mgmt!H373</f>
        <v>5.3800000000000001E-2</v>
      </c>
      <c r="EW162" s="14">
        <f>1.96*mgmt!I373</f>
        <v>1.9012000000000001E-2</v>
      </c>
    </row>
    <row r="163" spans="145:153" x14ac:dyDescent="0.25">
      <c r="EO163" s="7">
        <f>mgmt!$A374</f>
        <v>0.60680000000000001</v>
      </c>
      <c r="EP163" s="14">
        <f>mgmt!B374</f>
        <v>0.53949999999999998</v>
      </c>
      <c r="EQ163" s="14">
        <f>1.96*mgmt!C374</f>
        <v>4.5471999999999999E-2</v>
      </c>
      <c r="ER163" s="14">
        <f>mgmt!F374</f>
        <v>0.15179999999999999</v>
      </c>
      <c r="ES163" s="14">
        <f>1.96*mgmt!G374</f>
        <v>3.7828000000000001E-2</v>
      </c>
      <c r="ET163" s="14">
        <f>mgmt!D374</f>
        <v>0.25459999999999999</v>
      </c>
      <c r="EU163" s="14">
        <f>1.96*mgmt!E374</f>
        <v>3.8808000000000002E-2</v>
      </c>
      <c r="EV163" s="14">
        <f>mgmt!H374</f>
        <v>5.3999999999999999E-2</v>
      </c>
      <c r="EW163" s="14">
        <f>1.96*mgmt!I374</f>
        <v>1.9207999999999999E-2</v>
      </c>
    </row>
    <row r="164" spans="145:153" x14ac:dyDescent="0.25">
      <c r="EO164" s="7">
        <f>mgmt!$A375</f>
        <v>0.61</v>
      </c>
      <c r="EP164" s="14">
        <f>mgmt!B375</f>
        <v>0.53849999999999998</v>
      </c>
      <c r="EQ164" s="14">
        <f>1.96*mgmt!C375</f>
        <v>4.5864000000000002E-2</v>
      </c>
      <c r="ER164" s="14">
        <f>mgmt!F375</f>
        <v>0.15210000000000001</v>
      </c>
      <c r="ES164" s="14">
        <f>1.96*mgmt!G375</f>
        <v>3.8024000000000002E-2</v>
      </c>
      <c r="ET164" s="14">
        <f>mgmt!D375</f>
        <v>0.25509999999999999</v>
      </c>
      <c r="EU164" s="14">
        <f>1.96*mgmt!E375</f>
        <v>3.9199999999999999E-2</v>
      </c>
      <c r="EV164" s="14">
        <f>mgmt!H375</f>
        <v>5.4300000000000001E-2</v>
      </c>
      <c r="EW164" s="14">
        <f>1.96*mgmt!I375</f>
        <v>1.9207999999999999E-2</v>
      </c>
    </row>
    <row r="165" spans="145:153" x14ac:dyDescent="0.25">
      <c r="EO165" s="7">
        <f>mgmt!$A376</f>
        <v>0.61019999999999996</v>
      </c>
      <c r="EP165" s="14">
        <f>mgmt!B376</f>
        <v>0.53839999999999999</v>
      </c>
      <c r="EQ165" s="14">
        <f>1.96*mgmt!C376</f>
        <v>4.5864000000000002E-2</v>
      </c>
      <c r="ER165" s="14">
        <f>mgmt!F376</f>
        <v>0.15210000000000001</v>
      </c>
      <c r="ES165" s="14">
        <f>1.96*mgmt!G376</f>
        <v>3.8024000000000002E-2</v>
      </c>
      <c r="ET165" s="14">
        <f>mgmt!D376</f>
        <v>0.25519999999999998</v>
      </c>
      <c r="EU165" s="14">
        <f>1.96*mgmt!E376</f>
        <v>3.9199999999999999E-2</v>
      </c>
      <c r="EV165" s="14">
        <f>mgmt!H376</f>
        <v>5.4300000000000001E-2</v>
      </c>
      <c r="EW165" s="14">
        <f>1.96*mgmt!I376</f>
        <v>1.9207999999999999E-2</v>
      </c>
    </row>
    <row r="166" spans="145:153" x14ac:dyDescent="0.25">
      <c r="EO166" s="7">
        <f>mgmt!$A377</f>
        <v>0.61319999999999997</v>
      </c>
      <c r="EP166" s="14">
        <f>mgmt!B377</f>
        <v>0.53749999999999998</v>
      </c>
      <c r="EQ166" s="14">
        <f>1.96*mgmt!C377</f>
        <v>4.6255999999999999E-2</v>
      </c>
      <c r="ER166" s="14">
        <f>mgmt!F377</f>
        <v>0.15240000000000001</v>
      </c>
      <c r="ES166" s="14">
        <f>1.96*mgmt!G377</f>
        <v>3.8219999999999997E-2</v>
      </c>
      <c r="ET166" s="14">
        <f>mgmt!D377</f>
        <v>0.25569999999999998</v>
      </c>
      <c r="EU166" s="14">
        <f>1.96*mgmt!E377</f>
        <v>3.9591999999999995E-2</v>
      </c>
      <c r="EV166" s="14">
        <f>mgmt!H377</f>
        <v>5.45E-2</v>
      </c>
      <c r="EW166" s="14">
        <f>1.96*mgmt!I377</f>
        <v>1.9404000000000001E-2</v>
      </c>
    </row>
    <row r="167" spans="145:153" x14ac:dyDescent="0.25">
      <c r="EO167" s="7">
        <f>mgmt!$A378</f>
        <v>0.61339999999999995</v>
      </c>
      <c r="EP167" s="14">
        <f>mgmt!B378</f>
        <v>0.53739999999999999</v>
      </c>
      <c r="EQ167" s="14">
        <f>1.96*mgmt!C378</f>
        <v>4.6255999999999999E-2</v>
      </c>
      <c r="ER167" s="14">
        <f>mgmt!F378</f>
        <v>0.15240000000000001</v>
      </c>
      <c r="ES167" s="14">
        <f>1.96*mgmt!G378</f>
        <v>3.8219999999999997E-2</v>
      </c>
      <c r="ET167" s="14">
        <f>mgmt!D378</f>
        <v>0.25569999999999998</v>
      </c>
      <c r="EU167" s="14">
        <f>1.96*mgmt!E378</f>
        <v>3.9591999999999995E-2</v>
      </c>
      <c r="EV167" s="14">
        <f>mgmt!H378</f>
        <v>5.45E-2</v>
      </c>
      <c r="EW167" s="14">
        <f>1.96*mgmt!I378</f>
        <v>1.9404000000000001E-2</v>
      </c>
    </row>
    <row r="168" spans="145:153" x14ac:dyDescent="0.25">
      <c r="EO168" s="7">
        <f>mgmt!$A379</f>
        <v>0.61660000000000004</v>
      </c>
      <c r="EP168" s="14">
        <f>mgmt!B379</f>
        <v>0.53639999999999999</v>
      </c>
      <c r="EQ168" s="14">
        <f>1.96*mgmt!C379</f>
        <v>4.6648000000000002E-2</v>
      </c>
      <c r="ER168" s="14">
        <f>mgmt!F379</f>
        <v>0.15260000000000001</v>
      </c>
      <c r="ES168" s="14">
        <f>1.96*mgmt!G379</f>
        <v>3.8611999999999994E-2</v>
      </c>
      <c r="ET168" s="14">
        <f>mgmt!D379</f>
        <v>0.25619999999999998</v>
      </c>
      <c r="EU168" s="14">
        <f>1.96*mgmt!E379</f>
        <v>3.9983999999999999E-2</v>
      </c>
      <c r="EV168" s="14">
        <f>mgmt!H379</f>
        <v>5.4800000000000001E-2</v>
      </c>
      <c r="EW168" s="14">
        <f>1.96*mgmt!I379</f>
        <v>1.9599999999999999E-2</v>
      </c>
    </row>
    <row r="169" spans="145:153" x14ac:dyDescent="0.25">
      <c r="EO169" s="7">
        <f>mgmt!$A380</f>
        <v>0.61680000000000001</v>
      </c>
      <c r="EP169" s="14">
        <f>mgmt!B380</f>
        <v>0.5363</v>
      </c>
      <c r="EQ169" s="14">
        <f>1.96*mgmt!C380</f>
        <v>4.6648000000000002E-2</v>
      </c>
      <c r="ER169" s="14">
        <f>mgmt!F380</f>
        <v>0.1527</v>
      </c>
      <c r="ES169" s="14">
        <f>1.96*mgmt!G380</f>
        <v>3.8611999999999994E-2</v>
      </c>
      <c r="ET169" s="14">
        <f>mgmt!D380</f>
        <v>0.25629999999999997</v>
      </c>
      <c r="EU169" s="14">
        <f>1.96*mgmt!E380</f>
        <v>3.9983999999999999E-2</v>
      </c>
      <c r="EV169" s="14">
        <f>mgmt!H380</f>
        <v>5.4800000000000001E-2</v>
      </c>
      <c r="EW169" s="14">
        <f>1.96*mgmt!I380</f>
        <v>1.9599999999999999E-2</v>
      </c>
    </row>
    <row r="170" spans="145:153" x14ac:dyDescent="0.25">
      <c r="EO170" s="7">
        <f>mgmt!$A381</f>
        <v>0.62</v>
      </c>
      <c r="EP170" s="14">
        <f>mgmt!B381</f>
        <v>0.5353</v>
      </c>
      <c r="EQ170" s="14">
        <f>1.96*mgmt!C381</f>
        <v>4.7039999999999998E-2</v>
      </c>
      <c r="ER170" s="14">
        <f>mgmt!F381</f>
        <v>0.15290000000000001</v>
      </c>
      <c r="ES170" s="14">
        <f>1.96*mgmt!G381</f>
        <v>3.8808000000000002E-2</v>
      </c>
      <c r="ET170" s="14">
        <f>mgmt!D381</f>
        <v>0.25679999999999997</v>
      </c>
      <c r="EU170" s="14">
        <f>1.96*mgmt!E381</f>
        <v>4.0376000000000002E-2</v>
      </c>
      <c r="EV170" s="14">
        <f>mgmt!H381</f>
        <v>5.5E-2</v>
      </c>
      <c r="EW170" s="14">
        <f>1.96*mgmt!I381</f>
        <v>1.9599999999999999E-2</v>
      </c>
    </row>
    <row r="171" spans="145:153" x14ac:dyDescent="0.25">
      <c r="EO171" s="7">
        <f>mgmt!$A382</f>
        <v>0.62019999999999997</v>
      </c>
      <c r="EP171" s="14">
        <f>mgmt!B382</f>
        <v>0.53520000000000001</v>
      </c>
      <c r="EQ171" s="14">
        <f>1.96*mgmt!C382</f>
        <v>4.7039999999999998E-2</v>
      </c>
      <c r="ER171" s="14">
        <f>mgmt!F382</f>
        <v>0.153</v>
      </c>
      <c r="ES171" s="14">
        <f>1.96*mgmt!G382</f>
        <v>3.8808000000000002E-2</v>
      </c>
      <c r="ET171" s="14">
        <f>mgmt!D382</f>
        <v>0.25679999999999997</v>
      </c>
      <c r="EU171" s="14">
        <f>1.96*mgmt!E382</f>
        <v>4.0376000000000002E-2</v>
      </c>
      <c r="EV171" s="14">
        <f>mgmt!H382</f>
        <v>5.5E-2</v>
      </c>
      <c r="EW171" s="14">
        <f>1.96*mgmt!I382</f>
        <v>1.9795999999999998E-2</v>
      </c>
    </row>
    <row r="172" spans="145:153" x14ac:dyDescent="0.25">
      <c r="EO172" s="7">
        <f>mgmt!$A383</f>
        <v>0.62339999999999995</v>
      </c>
      <c r="EP172" s="14">
        <f>mgmt!B383</f>
        <v>0.53420000000000001</v>
      </c>
      <c r="EQ172" s="14">
        <f>1.96*mgmt!C383</f>
        <v>4.7431999999999995E-2</v>
      </c>
      <c r="ER172" s="14">
        <f>mgmt!F383</f>
        <v>0.1532</v>
      </c>
      <c r="ES172" s="14">
        <f>1.96*mgmt!G383</f>
        <v>3.9004000000000004E-2</v>
      </c>
      <c r="ET172" s="14">
        <f>mgmt!D383</f>
        <v>0.25729999999999997</v>
      </c>
      <c r="EU172" s="14">
        <f>1.96*mgmt!E383</f>
        <v>4.0963999999999993E-2</v>
      </c>
      <c r="EV172" s="14">
        <f>mgmt!H383</f>
        <v>5.5300000000000002E-2</v>
      </c>
      <c r="EW172" s="14">
        <f>1.96*mgmt!I383</f>
        <v>1.9795999999999998E-2</v>
      </c>
    </row>
    <row r="173" spans="145:153" x14ac:dyDescent="0.25">
      <c r="EO173" s="7">
        <f>mgmt!$A384</f>
        <v>0.62660000000000005</v>
      </c>
      <c r="EP173" s="14">
        <f>mgmt!B384</f>
        <v>0.53320000000000001</v>
      </c>
      <c r="EQ173" s="14">
        <f>1.96*mgmt!C384</f>
        <v>4.7824000000000005E-2</v>
      </c>
      <c r="ER173" s="14">
        <f>mgmt!F384</f>
        <v>0.1535</v>
      </c>
      <c r="ES173" s="14">
        <f>1.96*mgmt!G384</f>
        <v>3.9396E-2</v>
      </c>
      <c r="ET173" s="14">
        <f>mgmt!D384</f>
        <v>0.25779999999999997</v>
      </c>
      <c r="EU173" s="14">
        <f>1.96*mgmt!E384</f>
        <v>4.1356000000000004E-2</v>
      </c>
      <c r="EV173" s="14">
        <f>mgmt!H384</f>
        <v>5.5500000000000001E-2</v>
      </c>
      <c r="EW173" s="14">
        <f>1.96*mgmt!I384</f>
        <v>1.9991999999999999E-2</v>
      </c>
    </row>
    <row r="174" spans="145:153" x14ac:dyDescent="0.25">
      <c r="EO174" s="7">
        <f>mgmt!$A385</f>
        <v>0.62680000000000002</v>
      </c>
      <c r="EP174" s="14">
        <f>mgmt!B385</f>
        <v>0.53310000000000002</v>
      </c>
      <c r="EQ174" s="14">
        <f>1.96*mgmt!C385</f>
        <v>4.7824000000000005E-2</v>
      </c>
      <c r="ER174" s="14">
        <f>mgmt!F385</f>
        <v>0.1535</v>
      </c>
      <c r="ES174" s="14">
        <f>1.96*mgmt!G385</f>
        <v>3.9396E-2</v>
      </c>
      <c r="ET174" s="14">
        <f>mgmt!D385</f>
        <v>0.25790000000000002</v>
      </c>
      <c r="EU174" s="14">
        <f>1.96*mgmt!E385</f>
        <v>4.1356000000000004E-2</v>
      </c>
      <c r="EV174" s="14">
        <f>mgmt!H385</f>
        <v>5.5500000000000001E-2</v>
      </c>
      <c r="EW174" s="14">
        <f>1.96*mgmt!I385</f>
        <v>1.9991999999999999E-2</v>
      </c>
    </row>
    <row r="175" spans="145:153" x14ac:dyDescent="0.25">
      <c r="EO175" s="7">
        <f>mgmt!$A386</f>
        <v>0.63</v>
      </c>
      <c r="EP175" s="14">
        <f>mgmt!B386</f>
        <v>0.53210000000000002</v>
      </c>
      <c r="EQ175" s="14">
        <f>1.96*mgmt!C386</f>
        <v>4.8216000000000002E-2</v>
      </c>
      <c r="ER175" s="14">
        <f>mgmt!F386</f>
        <v>0.15379999999999999</v>
      </c>
      <c r="ES175" s="14">
        <f>1.96*mgmt!G386</f>
        <v>3.9591999999999995E-2</v>
      </c>
      <c r="ET175" s="14">
        <f>mgmt!D386</f>
        <v>0.25840000000000002</v>
      </c>
      <c r="EU175" s="14">
        <f>1.96*mgmt!E386</f>
        <v>4.1748E-2</v>
      </c>
      <c r="EV175" s="14">
        <f>mgmt!H386</f>
        <v>5.57E-2</v>
      </c>
      <c r="EW175" s="14">
        <f>1.96*mgmt!I386</f>
        <v>2.0188000000000001E-2</v>
      </c>
    </row>
    <row r="176" spans="145:153" x14ac:dyDescent="0.25">
      <c r="EO176" s="7">
        <f>mgmt!$A387</f>
        <v>0.63319999999999999</v>
      </c>
      <c r="EP176" s="14">
        <f>mgmt!B387</f>
        <v>0.53100000000000003</v>
      </c>
      <c r="EQ176" s="14">
        <f>1.96*mgmt!C387</f>
        <v>4.8607999999999998E-2</v>
      </c>
      <c r="ER176" s="14">
        <f>mgmt!F387</f>
        <v>0.15409999999999999</v>
      </c>
      <c r="ES176" s="14">
        <f>1.96*mgmt!G387</f>
        <v>3.9983999999999999E-2</v>
      </c>
      <c r="ET176" s="14">
        <f>mgmt!D387</f>
        <v>0.25890000000000002</v>
      </c>
      <c r="EU176" s="14">
        <f>1.96*mgmt!E387</f>
        <v>4.2139999999999997E-2</v>
      </c>
      <c r="EV176" s="14">
        <f>mgmt!H387</f>
        <v>5.6000000000000001E-2</v>
      </c>
      <c r="EW176" s="14">
        <f>1.96*mgmt!I387</f>
        <v>2.0383999999999999E-2</v>
      </c>
    </row>
    <row r="177" spans="145:153" x14ac:dyDescent="0.25">
      <c r="EO177" s="7">
        <f>mgmt!$A388</f>
        <v>0.63339999999999996</v>
      </c>
      <c r="EP177" s="14">
        <f>mgmt!B388</f>
        <v>0.53100000000000003</v>
      </c>
      <c r="EQ177" s="14">
        <f>1.96*mgmt!C388</f>
        <v>4.8607999999999998E-2</v>
      </c>
      <c r="ER177" s="14">
        <f>mgmt!F388</f>
        <v>0.15409999999999999</v>
      </c>
      <c r="ES177" s="14">
        <f>1.96*mgmt!G388</f>
        <v>3.9983999999999999E-2</v>
      </c>
      <c r="ET177" s="14">
        <f>mgmt!D388</f>
        <v>0.25890000000000002</v>
      </c>
      <c r="EU177" s="14">
        <f>1.96*mgmt!E388</f>
        <v>4.2139999999999997E-2</v>
      </c>
      <c r="EV177" s="14">
        <f>mgmt!H388</f>
        <v>5.6000000000000001E-2</v>
      </c>
      <c r="EW177" s="14">
        <f>1.96*mgmt!I388</f>
        <v>2.0383999999999999E-2</v>
      </c>
    </row>
    <row r="178" spans="145:153" x14ac:dyDescent="0.25">
      <c r="EO178" s="7">
        <f>mgmt!$A389</f>
        <v>0.63680000000000003</v>
      </c>
      <c r="EP178" s="14">
        <f>mgmt!B389</f>
        <v>0.52990000000000004</v>
      </c>
      <c r="EQ178" s="14">
        <f>1.96*mgmt!C389</f>
        <v>4.9000000000000002E-2</v>
      </c>
      <c r="ER178" s="14">
        <f>mgmt!F389</f>
        <v>0.15440000000000001</v>
      </c>
      <c r="ES178" s="14">
        <f>1.96*mgmt!G389</f>
        <v>4.0376000000000002E-2</v>
      </c>
      <c r="ET178" s="14">
        <f>mgmt!D389</f>
        <v>0.25950000000000001</v>
      </c>
      <c r="EU178" s="14">
        <f>1.96*mgmt!E389</f>
        <v>4.2728000000000002E-2</v>
      </c>
      <c r="EV178" s="14">
        <f>mgmt!H389</f>
        <v>5.6300000000000003E-2</v>
      </c>
      <c r="EW178" s="14">
        <f>1.96*mgmt!I389</f>
        <v>2.0580000000000001E-2</v>
      </c>
    </row>
    <row r="179" spans="145:153" x14ac:dyDescent="0.25">
      <c r="EO179" s="7">
        <f>mgmt!$A390</f>
        <v>0.64</v>
      </c>
      <c r="EP179" s="14">
        <f>mgmt!B390</f>
        <v>0.52880000000000005</v>
      </c>
      <c r="EQ179" s="14">
        <f>1.96*mgmt!C390</f>
        <v>4.9391999999999998E-2</v>
      </c>
      <c r="ER179" s="14">
        <f>mgmt!F390</f>
        <v>0.15459999999999999</v>
      </c>
      <c r="ES179" s="14">
        <f>1.96*mgmt!G390</f>
        <v>4.0571999999999997E-2</v>
      </c>
      <c r="ET179" s="14">
        <f>mgmt!D390</f>
        <v>0.26</v>
      </c>
      <c r="EU179" s="14">
        <f>1.96*mgmt!E390</f>
        <v>4.3119999999999999E-2</v>
      </c>
      <c r="EV179" s="14">
        <f>mgmt!H390</f>
        <v>5.6500000000000002E-2</v>
      </c>
      <c r="EW179" s="14">
        <f>1.96*mgmt!I390</f>
        <v>2.0775999999999999E-2</v>
      </c>
    </row>
    <row r="180" spans="145:153" x14ac:dyDescent="0.25">
      <c r="EO180" s="7">
        <f>mgmt!$A391</f>
        <v>0.64319999999999999</v>
      </c>
      <c r="EP180" s="14">
        <f>mgmt!B391</f>
        <v>0.52780000000000005</v>
      </c>
      <c r="EQ180" s="14">
        <f>1.96*mgmt!C391</f>
        <v>4.9783999999999995E-2</v>
      </c>
      <c r="ER180" s="14">
        <f>mgmt!F391</f>
        <v>0.15490000000000001</v>
      </c>
      <c r="ES180" s="14">
        <f>1.96*mgmt!G391</f>
        <v>4.0963999999999993E-2</v>
      </c>
      <c r="ET180" s="14">
        <f>mgmt!D391</f>
        <v>0.26050000000000001</v>
      </c>
      <c r="EU180" s="14">
        <f>1.96*mgmt!E391</f>
        <v>4.3707999999999997E-2</v>
      </c>
      <c r="EV180" s="14">
        <f>mgmt!H391</f>
        <v>5.67E-2</v>
      </c>
      <c r="EW180" s="14">
        <f>1.96*mgmt!I391</f>
        <v>2.0971999999999998E-2</v>
      </c>
    </row>
    <row r="181" spans="145:153" x14ac:dyDescent="0.25">
      <c r="EO181" s="7">
        <f>mgmt!$A392</f>
        <v>0.64339999999999997</v>
      </c>
      <c r="EP181" s="14">
        <f>mgmt!B392</f>
        <v>0.52769999999999995</v>
      </c>
      <c r="EQ181" s="14">
        <f>1.96*mgmt!C392</f>
        <v>4.9783999999999995E-2</v>
      </c>
      <c r="ER181" s="14">
        <f>mgmt!F392</f>
        <v>0.15490000000000001</v>
      </c>
      <c r="ES181" s="14">
        <f>1.96*mgmt!G392</f>
        <v>4.0963999999999993E-2</v>
      </c>
      <c r="ET181" s="14">
        <f>mgmt!D392</f>
        <v>0.2606</v>
      </c>
      <c r="EU181" s="14">
        <f>1.96*mgmt!E392</f>
        <v>4.3707999999999997E-2</v>
      </c>
      <c r="EV181" s="14">
        <f>mgmt!H392</f>
        <v>5.6800000000000003E-2</v>
      </c>
      <c r="EW181" s="14">
        <f>1.96*mgmt!I392</f>
        <v>2.0971999999999998E-2</v>
      </c>
    </row>
    <row r="182" spans="145:153" x14ac:dyDescent="0.25">
      <c r="EO182" s="7">
        <f>mgmt!$A393</f>
        <v>0.64659999999999995</v>
      </c>
      <c r="EP182" s="14">
        <f>mgmt!B393</f>
        <v>0.52669999999999995</v>
      </c>
      <c r="EQ182" s="14">
        <f>1.96*mgmt!C393</f>
        <v>5.0372E-2</v>
      </c>
      <c r="ER182" s="14">
        <f>mgmt!F393</f>
        <v>0.1552</v>
      </c>
      <c r="ES182" s="14">
        <f>1.96*mgmt!G393</f>
        <v>4.1160000000000002E-2</v>
      </c>
      <c r="ET182" s="14">
        <f>mgmt!D393</f>
        <v>0.2611</v>
      </c>
      <c r="EU182" s="14">
        <f>1.96*mgmt!E393</f>
        <v>4.41E-2</v>
      </c>
      <c r="EV182" s="14">
        <f>mgmt!H393</f>
        <v>5.7000000000000002E-2</v>
      </c>
      <c r="EW182" s="14">
        <f>1.96*mgmt!I393</f>
        <v>2.1167999999999999E-2</v>
      </c>
    </row>
    <row r="183" spans="145:153" x14ac:dyDescent="0.25">
      <c r="EO183" s="7">
        <f>mgmt!$A394</f>
        <v>0.65</v>
      </c>
      <c r="EP183" s="14">
        <f>mgmt!B394</f>
        <v>0.52559999999999996</v>
      </c>
      <c r="EQ183" s="14">
        <f>1.96*mgmt!C394</f>
        <v>5.0763999999999997E-2</v>
      </c>
      <c r="ER183" s="14">
        <f>mgmt!F394</f>
        <v>0.1555</v>
      </c>
      <c r="ES183" s="14">
        <f>1.96*mgmt!G394</f>
        <v>4.1551999999999999E-2</v>
      </c>
      <c r="ET183" s="14">
        <f>mgmt!D394</f>
        <v>0.2616</v>
      </c>
      <c r="EU183" s="14">
        <f>1.96*mgmt!E394</f>
        <v>4.4687999999999999E-2</v>
      </c>
      <c r="EV183" s="14">
        <f>mgmt!H394</f>
        <v>5.7299999999999997E-2</v>
      </c>
      <c r="EW183" s="14">
        <f>1.96*mgmt!I394</f>
        <v>2.1364000000000001E-2</v>
      </c>
    </row>
    <row r="184" spans="145:153" x14ac:dyDescent="0.25">
      <c r="EO184" s="7">
        <f>mgmt!$A395</f>
        <v>0.6502</v>
      </c>
      <c r="EP184" s="14">
        <f>mgmt!B395</f>
        <v>0.52559999999999996</v>
      </c>
      <c r="EQ184" s="14">
        <f>1.96*mgmt!C395</f>
        <v>5.0763999999999997E-2</v>
      </c>
      <c r="ER184" s="14">
        <f>mgmt!F395</f>
        <v>0.1555</v>
      </c>
      <c r="ES184" s="14">
        <f>1.96*mgmt!G395</f>
        <v>4.1551999999999999E-2</v>
      </c>
      <c r="ET184" s="14">
        <f>mgmt!D395</f>
        <v>0.26169999999999999</v>
      </c>
      <c r="EU184" s="14">
        <f>1.96*mgmt!E395</f>
        <v>4.4687999999999999E-2</v>
      </c>
      <c r="EV184" s="14">
        <f>mgmt!H395</f>
        <v>5.7299999999999997E-2</v>
      </c>
      <c r="EW184" s="14">
        <f>1.96*mgmt!I395</f>
        <v>2.1364000000000001E-2</v>
      </c>
    </row>
    <row r="185" spans="145:153" x14ac:dyDescent="0.25">
      <c r="EO185" s="7">
        <f>mgmt!$A396</f>
        <v>0.6532</v>
      </c>
      <c r="EP185" s="14">
        <f>mgmt!B396</f>
        <v>0.52459999999999996</v>
      </c>
      <c r="EQ185" s="14">
        <f>1.96*mgmt!C396</f>
        <v>5.1156E-2</v>
      </c>
      <c r="ER185" s="14">
        <f>mgmt!F396</f>
        <v>0.15579999999999999</v>
      </c>
      <c r="ES185" s="14">
        <f>1.96*mgmt!G396</f>
        <v>4.1943999999999995E-2</v>
      </c>
      <c r="ET185" s="14">
        <f>mgmt!D396</f>
        <v>0.26219999999999999</v>
      </c>
      <c r="EU185" s="14">
        <f>1.96*mgmt!E396</f>
        <v>4.5079999999999995E-2</v>
      </c>
      <c r="EV185" s="14">
        <f>mgmt!H396</f>
        <v>5.7500000000000002E-2</v>
      </c>
      <c r="EW185" s="14">
        <f>1.96*mgmt!I396</f>
        <v>2.1559999999999999E-2</v>
      </c>
    </row>
    <row r="186" spans="145:153" x14ac:dyDescent="0.25">
      <c r="EO186" s="7">
        <f>mgmt!$A397</f>
        <v>0.65339999999999998</v>
      </c>
      <c r="EP186" s="14">
        <f>mgmt!B397</f>
        <v>0.52449999999999997</v>
      </c>
      <c r="EQ186" s="14">
        <f>1.96*mgmt!C397</f>
        <v>5.1156E-2</v>
      </c>
      <c r="ER186" s="14">
        <f>mgmt!F397</f>
        <v>0.15579999999999999</v>
      </c>
      <c r="ES186" s="14">
        <f>1.96*mgmt!G397</f>
        <v>4.1943999999999995E-2</v>
      </c>
      <c r="ET186" s="14">
        <f>mgmt!D397</f>
        <v>0.26219999999999999</v>
      </c>
      <c r="EU186" s="14">
        <f>1.96*mgmt!E397</f>
        <v>4.5079999999999995E-2</v>
      </c>
      <c r="EV186" s="14">
        <f>mgmt!H397</f>
        <v>5.7500000000000002E-2</v>
      </c>
      <c r="EW186" s="14">
        <f>1.96*mgmt!I397</f>
        <v>2.1559999999999999E-2</v>
      </c>
    </row>
    <row r="187" spans="145:153" x14ac:dyDescent="0.25">
      <c r="EO187" s="7">
        <f>mgmt!$A398</f>
        <v>0.66</v>
      </c>
      <c r="EP187" s="14">
        <f>mgmt!B398</f>
        <v>0.52239999999999998</v>
      </c>
      <c r="EQ187" s="14">
        <f>1.96*mgmt!C398</f>
        <v>5.2135999999999995E-2</v>
      </c>
      <c r="ER187" s="14">
        <f>mgmt!F398</f>
        <v>0.15629999999999999</v>
      </c>
      <c r="ES187" s="14">
        <f>1.96*mgmt!G398</f>
        <v>4.2728000000000002E-2</v>
      </c>
      <c r="ET187" s="14">
        <f>mgmt!D398</f>
        <v>0.26329999999999998</v>
      </c>
      <c r="EU187" s="14">
        <f>1.96*mgmt!E398</f>
        <v>4.6255999999999999E-2</v>
      </c>
      <c r="EV187" s="14">
        <f>mgmt!H398</f>
        <v>5.8000000000000003E-2</v>
      </c>
      <c r="EW187" s="14">
        <f>1.96*mgmt!I398</f>
        <v>2.1951999999999999E-2</v>
      </c>
    </row>
    <row r="188" spans="145:153" x14ac:dyDescent="0.25">
      <c r="EO188" s="7">
        <f>mgmt!$A399</f>
        <v>0.66020000000000001</v>
      </c>
      <c r="EP188" s="14">
        <f>mgmt!B399</f>
        <v>0.52229999999999999</v>
      </c>
      <c r="EQ188" s="14">
        <f>1.96*mgmt!C399</f>
        <v>5.2135999999999995E-2</v>
      </c>
      <c r="ER188" s="14">
        <f>mgmt!F399</f>
        <v>0.15640000000000001</v>
      </c>
      <c r="ES188" s="14">
        <f>1.96*mgmt!G399</f>
        <v>4.2728000000000002E-2</v>
      </c>
      <c r="ET188" s="14">
        <f>mgmt!D399</f>
        <v>0.26329999999999998</v>
      </c>
      <c r="EU188" s="14">
        <f>1.96*mgmt!E399</f>
        <v>4.6255999999999999E-2</v>
      </c>
      <c r="EV188" s="14">
        <f>mgmt!H399</f>
        <v>5.8000000000000003E-2</v>
      </c>
      <c r="EW188" s="14">
        <f>1.96*mgmt!I399</f>
        <v>2.1951999999999999E-2</v>
      </c>
    </row>
    <row r="189" spans="145:153" x14ac:dyDescent="0.25">
      <c r="EO189" s="7">
        <f>mgmt!$A400</f>
        <v>0.66339999999999999</v>
      </c>
      <c r="EP189" s="14">
        <f>mgmt!B400</f>
        <v>0.52129999999999999</v>
      </c>
      <c r="EQ189" s="14">
        <f>1.96*mgmt!C400</f>
        <v>5.2527999999999998E-2</v>
      </c>
      <c r="ER189" s="14">
        <f>mgmt!F400</f>
        <v>0.15659999999999999</v>
      </c>
      <c r="ES189" s="14">
        <f>1.96*mgmt!G400</f>
        <v>4.3119999999999999E-2</v>
      </c>
      <c r="ET189" s="14">
        <f>mgmt!D400</f>
        <v>0.26379999999999998</v>
      </c>
      <c r="EU189" s="14">
        <f>1.96*mgmt!E400</f>
        <v>4.6648000000000002E-2</v>
      </c>
      <c r="EV189" s="14">
        <f>mgmt!H400</f>
        <v>5.8299999999999998E-2</v>
      </c>
      <c r="EW189" s="14">
        <f>1.96*mgmt!I400</f>
        <v>2.2147999999999998E-2</v>
      </c>
    </row>
    <row r="190" spans="145:153" x14ac:dyDescent="0.25">
      <c r="EO190" s="7">
        <f>mgmt!$A401</f>
        <v>0.66659999999999997</v>
      </c>
      <c r="EP190" s="14">
        <f>mgmt!B401</f>
        <v>0.52029999999999998</v>
      </c>
      <c r="EQ190" s="14">
        <f>1.96*mgmt!C401</f>
        <v>5.3115999999999997E-2</v>
      </c>
      <c r="ER190" s="14">
        <f>mgmt!F401</f>
        <v>0.15690000000000001</v>
      </c>
      <c r="ES190" s="14">
        <f>1.96*mgmt!G401</f>
        <v>4.3316E-2</v>
      </c>
      <c r="ET190" s="14">
        <f>mgmt!D401</f>
        <v>0.26429999999999998</v>
      </c>
      <c r="EU190" s="14">
        <f>1.96*mgmt!E401</f>
        <v>4.7236E-2</v>
      </c>
      <c r="EV190" s="14">
        <f>mgmt!H401</f>
        <v>5.8500000000000003E-2</v>
      </c>
      <c r="EW190" s="14">
        <f>1.96*mgmt!I401</f>
        <v>2.2343999999999999E-2</v>
      </c>
    </row>
    <row r="191" spans="145:153" x14ac:dyDescent="0.25">
      <c r="EO191" s="7">
        <f>mgmt!$A402</f>
        <v>0.66679999999999995</v>
      </c>
      <c r="EP191" s="14">
        <f>mgmt!B402</f>
        <v>0.5202</v>
      </c>
      <c r="EQ191" s="14">
        <f>1.96*mgmt!C402</f>
        <v>5.3115999999999997E-2</v>
      </c>
      <c r="ER191" s="14">
        <f>mgmt!F402</f>
        <v>0.15690000000000001</v>
      </c>
      <c r="ES191" s="14">
        <f>1.96*mgmt!G402</f>
        <v>4.3316E-2</v>
      </c>
      <c r="ET191" s="14">
        <f>mgmt!D402</f>
        <v>0.26440000000000002</v>
      </c>
      <c r="EU191" s="14">
        <f>1.96*mgmt!E402</f>
        <v>4.7236E-2</v>
      </c>
      <c r="EV191" s="14">
        <f>mgmt!H402</f>
        <v>5.8500000000000003E-2</v>
      </c>
      <c r="EW191" s="14">
        <f>1.96*mgmt!I402</f>
        <v>2.2343999999999999E-2</v>
      </c>
    </row>
    <row r="192" spans="145:153" x14ac:dyDescent="0.25">
      <c r="EO192" s="7">
        <f>mgmt!$A403</f>
        <v>0.67</v>
      </c>
      <c r="EP192" s="14">
        <f>mgmt!B403</f>
        <v>0.51919999999999999</v>
      </c>
      <c r="EQ192" s="14">
        <f>1.96*mgmt!C403</f>
        <v>5.3508E-2</v>
      </c>
      <c r="ER192" s="14">
        <f>mgmt!F403</f>
        <v>0.15720000000000001</v>
      </c>
      <c r="ES192" s="14">
        <f>1.96*mgmt!G403</f>
        <v>4.3707999999999997E-2</v>
      </c>
      <c r="ET192" s="14">
        <f>mgmt!D403</f>
        <v>0.26490000000000002</v>
      </c>
      <c r="EU192" s="14">
        <f>1.96*mgmt!E403</f>
        <v>4.7824000000000005E-2</v>
      </c>
      <c r="EV192" s="14">
        <f>mgmt!H403</f>
        <v>5.8799999999999998E-2</v>
      </c>
      <c r="EW192" s="14">
        <f>1.96*mgmt!I403</f>
        <v>2.2539999999999998E-2</v>
      </c>
    </row>
    <row r="193" spans="145:153" x14ac:dyDescent="0.25">
      <c r="EO193" s="7">
        <f>mgmt!$A404</f>
        <v>0.67659999999999998</v>
      </c>
      <c r="EP193" s="14">
        <f>mgmt!B404</f>
        <v>0.51700000000000002</v>
      </c>
      <c r="EQ193" s="14">
        <f>1.96*mgmt!C404</f>
        <v>5.4487999999999995E-2</v>
      </c>
      <c r="ER193" s="14">
        <f>mgmt!F404</f>
        <v>0.15770000000000001</v>
      </c>
      <c r="ES193" s="14">
        <f>1.96*mgmt!G404</f>
        <v>4.4492000000000004E-2</v>
      </c>
      <c r="ET193" s="14">
        <f>mgmt!D404</f>
        <v>0.26590000000000003</v>
      </c>
      <c r="EU193" s="14">
        <f>1.96*mgmt!E404</f>
        <v>4.8803999999999993E-2</v>
      </c>
      <c r="EV193" s="14">
        <f>mgmt!H404</f>
        <v>5.9299999999999999E-2</v>
      </c>
      <c r="EW193" s="14">
        <f>1.96*mgmt!I404</f>
        <v>2.3127999999999999E-2</v>
      </c>
    </row>
    <row r="194" spans="145:153" x14ac:dyDescent="0.25">
      <c r="EO194" s="7">
        <f>mgmt!$A405</f>
        <v>0.67679999999999996</v>
      </c>
      <c r="EP194" s="14">
        <f>mgmt!B405</f>
        <v>0.51700000000000002</v>
      </c>
      <c r="EQ194" s="14">
        <f>1.96*mgmt!C405</f>
        <v>5.4487999999999995E-2</v>
      </c>
      <c r="ER194" s="14">
        <f>mgmt!F405</f>
        <v>0.1578</v>
      </c>
      <c r="ES194" s="14">
        <f>1.96*mgmt!G405</f>
        <v>4.4492000000000004E-2</v>
      </c>
      <c r="ET194" s="14">
        <f>mgmt!D405</f>
        <v>0.26600000000000001</v>
      </c>
      <c r="EU194" s="14">
        <f>1.96*mgmt!E405</f>
        <v>4.9000000000000002E-2</v>
      </c>
      <c r="EV194" s="14">
        <f>mgmt!H405</f>
        <v>5.9299999999999999E-2</v>
      </c>
      <c r="EW194" s="14">
        <f>1.96*mgmt!I405</f>
        <v>2.3127999999999999E-2</v>
      </c>
    </row>
    <row r="195" spans="145:153" x14ac:dyDescent="0.25">
      <c r="EO195" s="7">
        <f>mgmt!$A406</f>
        <v>0.68</v>
      </c>
      <c r="EP195" s="14">
        <f>mgmt!B406</f>
        <v>0.51590000000000003</v>
      </c>
      <c r="EQ195" s="14">
        <f>1.96*mgmt!C406</f>
        <v>5.5076E-2</v>
      </c>
      <c r="ER195" s="14">
        <f>mgmt!F406</f>
        <v>0.158</v>
      </c>
      <c r="ES195" s="14">
        <f>1.96*mgmt!G406</f>
        <v>4.4884E-2</v>
      </c>
      <c r="ET195" s="14">
        <f>mgmt!D406</f>
        <v>0.26650000000000001</v>
      </c>
      <c r="EU195" s="14">
        <f>1.96*mgmt!E406</f>
        <v>4.9391999999999998E-2</v>
      </c>
      <c r="EV195" s="14">
        <f>mgmt!H406</f>
        <v>5.96E-2</v>
      </c>
      <c r="EW195" s="14">
        <f>1.96*mgmt!I406</f>
        <v>2.3324000000000001E-2</v>
      </c>
    </row>
    <row r="196" spans="145:153" x14ac:dyDescent="0.25">
      <c r="EO196" s="7">
        <f>mgmt!$A407</f>
        <v>0.68020000000000003</v>
      </c>
      <c r="EP196" s="14">
        <f>mgmt!B407</f>
        <v>0.51590000000000003</v>
      </c>
      <c r="EQ196" s="14">
        <f>1.96*mgmt!C407</f>
        <v>5.5076E-2</v>
      </c>
      <c r="ER196" s="14">
        <f>mgmt!F407</f>
        <v>0.15809999999999999</v>
      </c>
      <c r="ES196" s="14">
        <f>1.96*mgmt!G407</f>
        <v>4.4884E-2</v>
      </c>
      <c r="ET196" s="14">
        <f>mgmt!D407</f>
        <v>0.26650000000000001</v>
      </c>
      <c r="EU196" s="14">
        <f>1.96*mgmt!E407</f>
        <v>4.9588E-2</v>
      </c>
      <c r="EV196" s="14">
        <f>mgmt!H407</f>
        <v>5.96E-2</v>
      </c>
      <c r="EW196" s="14">
        <f>1.96*mgmt!I407</f>
        <v>2.3324000000000001E-2</v>
      </c>
    </row>
    <row r="197" spans="145:153" x14ac:dyDescent="0.25">
      <c r="EO197" s="7">
        <f>mgmt!$A408</f>
        <v>0.68320000000000003</v>
      </c>
      <c r="EP197" s="14">
        <f>mgmt!B408</f>
        <v>0.51490000000000002</v>
      </c>
      <c r="EQ197" s="14">
        <f>1.96*mgmt!C408</f>
        <v>5.5467999999999996E-2</v>
      </c>
      <c r="ER197" s="14">
        <f>mgmt!F408</f>
        <v>0.1583</v>
      </c>
      <c r="ES197" s="14">
        <f>1.96*mgmt!G408</f>
        <v>4.5275999999999997E-2</v>
      </c>
      <c r="ET197" s="14">
        <f>mgmt!D408</f>
        <v>0.26700000000000002</v>
      </c>
      <c r="EU197" s="14">
        <f>1.96*mgmt!E408</f>
        <v>4.9979999999999997E-2</v>
      </c>
      <c r="EV197" s="14">
        <f>mgmt!H408</f>
        <v>5.9799999999999999E-2</v>
      </c>
      <c r="EW197" s="14">
        <f>1.96*mgmt!I408</f>
        <v>2.3519999999999999E-2</v>
      </c>
    </row>
    <row r="198" spans="145:153" x14ac:dyDescent="0.25">
      <c r="EO198" s="7">
        <f>mgmt!$A409</f>
        <v>0.68340000000000001</v>
      </c>
      <c r="EP198" s="14">
        <f>mgmt!B409</f>
        <v>0.51480000000000004</v>
      </c>
      <c r="EQ198" s="14">
        <f>1.96*mgmt!C409</f>
        <v>5.5664000000000005E-2</v>
      </c>
      <c r="ER198" s="14">
        <f>mgmt!F409</f>
        <v>0.1583</v>
      </c>
      <c r="ES198" s="14">
        <f>1.96*mgmt!G409</f>
        <v>4.5275999999999997E-2</v>
      </c>
      <c r="ET198" s="14">
        <f>mgmt!D409</f>
        <v>0.26700000000000002</v>
      </c>
      <c r="EU198" s="14">
        <f>1.96*mgmt!E409</f>
        <v>4.9979999999999997E-2</v>
      </c>
      <c r="EV198" s="14">
        <f>mgmt!H409</f>
        <v>5.9799999999999999E-2</v>
      </c>
      <c r="EW198" s="14">
        <f>1.96*mgmt!I409</f>
        <v>2.3519999999999999E-2</v>
      </c>
    </row>
    <row r="199" spans="145:153" x14ac:dyDescent="0.25">
      <c r="EO199" s="7">
        <f>mgmt!$A410</f>
        <v>0.68679999999999997</v>
      </c>
      <c r="EP199" s="14">
        <f>mgmt!B410</f>
        <v>0.51370000000000005</v>
      </c>
      <c r="EQ199" s="14">
        <f>1.96*mgmt!C410</f>
        <v>5.6056000000000002E-2</v>
      </c>
      <c r="ER199" s="14">
        <f>mgmt!F410</f>
        <v>0.15859999999999999</v>
      </c>
      <c r="ES199" s="14">
        <f>1.96*mgmt!G410</f>
        <v>4.5668E-2</v>
      </c>
      <c r="ET199" s="14">
        <f>mgmt!D410</f>
        <v>0.2676</v>
      </c>
      <c r="EU199" s="14">
        <f>1.96*mgmt!E410</f>
        <v>5.0568000000000002E-2</v>
      </c>
      <c r="EV199" s="14">
        <f>mgmt!H410</f>
        <v>6.0100000000000001E-2</v>
      </c>
      <c r="EW199" s="14">
        <f>1.96*mgmt!I410</f>
        <v>2.3912000000000003E-2</v>
      </c>
    </row>
    <row r="200" spans="145:153" x14ac:dyDescent="0.25">
      <c r="EO200" s="7">
        <f>mgmt!$A411</f>
        <v>0.69320000000000004</v>
      </c>
      <c r="EP200" s="14">
        <f>mgmt!B411</f>
        <v>0.51160000000000005</v>
      </c>
      <c r="EQ200" s="14">
        <f>1.96*mgmt!C411</f>
        <v>5.7036000000000003E-2</v>
      </c>
      <c r="ER200" s="14">
        <f>mgmt!F411</f>
        <v>0.15909999999999999</v>
      </c>
      <c r="ES200" s="14">
        <f>1.96*mgmt!G411</f>
        <v>4.6452E-2</v>
      </c>
      <c r="ET200" s="14">
        <f>mgmt!D411</f>
        <v>0.26860000000000001</v>
      </c>
      <c r="EU200" s="14">
        <f>1.96*mgmt!E411</f>
        <v>5.1743999999999998E-2</v>
      </c>
      <c r="EV200" s="14">
        <f>mgmt!H411</f>
        <v>6.0600000000000001E-2</v>
      </c>
      <c r="EW200" s="14">
        <f>1.96*mgmt!I411</f>
        <v>2.4303999999999999E-2</v>
      </c>
    </row>
    <row r="201" spans="145:153" x14ac:dyDescent="0.25">
      <c r="EO201" s="7">
        <f>mgmt!$A412</f>
        <v>0.69340000000000002</v>
      </c>
      <c r="EP201" s="14">
        <f>mgmt!B412</f>
        <v>0.51160000000000005</v>
      </c>
      <c r="EQ201" s="14">
        <f>1.96*mgmt!C412</f>
        <v>5.7231999999999998E-2</v>
      </c>
      <c r="ER201" s="14">
        <f>mgmt!F412</f>
        <v>0.15920000000000001</v>
      </c>
      <c r="ES201" s="14">
        <f>1.96*mgmt!G412</f>
        <v>4.6648000000000002E-2</v>
      </c>
      <c r="ET201" s="14">
        <f>mgmt!D412</f>
        <v>0.26860000000000001</v>
      </c>
      <c r="EU201" s="14">
        <f>1.96*mgmt!E412</f>
        <v>5.1743999999999998E-2</v>
      </c>
      <c r="EV201" s="14">
        <f>mgmt!H412</f>
        <v>6.0600000000000001E-2</v>
      </c>
      <c r="EW201" s="14">
        <f>1.96*mgmt!I412</f>
        <v>2.4303999999999999E-2</v>
      </c>
    </row>
    <row r="202" spans="145:153" x14ac:dyDescent="0.25">
      <c r="EO202" s="7">
        <f>mgmt!$A413</f>
        <v>0.6966</v>
      </c>
      <c r="EP202" s="14">
        <f>mgmt!B413</f>
        <v>0.51049999999999995</v>
      </c>
      <c r="EQ202" s="14">
        <f>1.96*mgmt!C413</f>
        <v>5.7623999999999995E-2</v>
      </c>
      <c r="ER202" s="14">
        <f>mgmt!F413</f>
        <v>0.15939999999999999</v>
      </c>
      <c r="ES202" s="14">
        <f>1.96*mgmt!G413</f>
        <v>4.7039999999999998E-2</v>
      </c>
      <c r="ET202" s="14">
        <f>mgmt!D413</f>
        <v>0.26919999999999999</v>
      </c>
      <c r="EU202" s="14">
        <f>1.96*mgmt!E413</f>
        <v>5.2332000000000004E-2</v>
      </c>
      <c r="EV202" s="14">
        <f>mgmt!H413</f>
        <v>6.0900000000000003E-2</v>
      </c>
      <c r="EW202" s="14">
        <f>1.96*mgmt!I413</f>
        <v>2.4695999999999999E-2</v>
      </c>
    </row>
    <row r="203" spans="145:153" x14ac:dyDescent="0.25">
      <c r="EO203" s="7">
        <f>mgmt!$A414</f>
        <v>0.69679999999999997</v>
      </c>
      <c r="EP203" s="14">
        <f>mgmt!B414</f>
        <v>0.51049999999999995</v>
      </c>
      <c r="EQ203" s="14">
        <f>1.96*mgmt!C414</f>
        <v>5.7623999999999995E-2</v>
      </c>
      <c r="ER203" s="14">
        <f>mgmt!F414</f>
        <v>0.15939999999999999</v>
      </c>
      <c r="ES203" s="14">
        <f>1.96*mgmt!G414</f>
        <v>4.7039999999999998E-2</v>
      </c>
      <c r="ET203" s="14">
        <f>mgmt!D414</f>
        <v>0.26919999999999999</v>
      </c>
      <c r="EU203" s="14">
        <f>1.96*mgmt!E414</f>
        <v>5.2527999999999998E-2</v>
      </c>
      <c r="EV203" s="14">
        <f>mgmt!H414</f>
        <v>6.0900000000000003E-2</v>
      </c>
      <c r="EW203" s="14">
        <f>1.96*mgmt!I414</f>
        <v>2.4695999999999999E-2</v>
      </c>
    </row>
    <row r="204" spans="145:153" x14ac:dyDescent="0.25">
      <c r="EO204" s="7">
        <f>mgmt!$A415</f>
        <v>0.7</v>
      </c>
      <c r="EP204" s="14">
        <f>mgmt!B415</f>
        <v>0.50939999999999996</v>
      </c>
      <c r="EQ204" s="14">
        <f>1.96*mgmt!C415</f>
        <v>5.8212E-2</v>
      </c>
      <c r="ER204" s="14">
        <f>mgmt!F415</f>
        <v>0.15970000000000001</v>
      </c>
      <c r="ES204" s="14">
        <f>1.96*mgmt!G415</f>
        <v>4.7431999999999995E-2</v>
      </c>
      <c r="ET204" s="14">
        <f>mgmt!D415</f>
        <v>0.2697</v>
      </c>
      <c r="EU204" s="14">
        <f>1.96*mgmt!E415</f>
        <v>5.2920000000000002E-2</v>
      </c>
      <c r="EV204" s="14">
        <f>mgmt!H415</f>
        <v>6.1100000000000002E-2</v>
      </c>
      <c r="EW204" s="14">
        <f>1.96*mgmt!I415</f>
        <v>2.4891999999999997E-2</v>
      </c>
    </row>
    <row r="205" spans="145:153" x14ac:dyDescent="0.25">
      <c r="EO205" s="7">
        <f>mgmt!$A416</f>
        <v>0.70020000000000004</v>
      </c>
      <c r="EP205" s="14">
        <f>mgmt!B416</f>
        <v>0.50939999999999996</v>
      </c>
      <c r="EQ205" s="14">
        <f>1.96*mgmt!C416</f>
        <v>5.8212E-2</v>
      </c>
      <c r="ER205" s="14">
        <f>mgmt!F416</f>
        <v>0.15970000000000001</v>
      </c>
      <c r="ES205" s="14">
        <f>1.96*mgmt!G416</f>
        <v>4.7431999999999995E-2</v>
      </c>
      <c r="ET205" s="14">
        <f>mgmt!D416</f>
        <v>0.2697</v>
      </c>
      <c r="EU205" s="14">
        <f>1.96*mgmt!E416</f>
        <v>5.3115999999999997E-2</v>
      </c>
      <c r="EV205" s="14">
        <f>mgmt!H416</f>
        <v>6.1199999999999997E-2</v>
      </c>
      <c r="EW205" s="14">
        <f>1.96*mgmt!I416</f>
        <v>2.4891999999999997E-2</v>
      </c>
    </row>
    <row r="206" spans="145:153" x14ac:dyDescent="0.25">
      <c r="EO206" s="7">
        <f>mgmt!$A417</f>
        <v>0.70679999999999998</v>
      </c>
      <c r="EP206" s="14">
        <f>mgmt!B417</f>
        <v>0.50719999999999998</v>
      </c>
      <c r="EQ206" s="14">
        <f>1.96*mgmt!C417</f>
        <v>5.9388000000000003E-2</v>
      </c>
      <c r="ER206" s="14">
        <f>mgmt!F417</f>
        <v>0.1603</v>
      </c>
      <c r="ES206" s="14">
        <f>1.96*mgmt!G417</f>
        <v>4.8216000000000002E-2</v>
      </c>
      <c r="ET206" s="14">
        <f>mgmt!D417</f>
        <v>0.27079999999999999</v>
      </c>
      <c r="EU206" s="14">
        <f>1.96*mgmt!E417</f>
        <v>5.4292E-2</v>
      </c>
      <c r="EV206" s="14">
        <f>mgmt!H417</f>
        <v>6.1699999999999998E-2</v>
      </c>
      <c r="EW206" s="14">
        <f>1.96*mgmt!I417</f>
        <v>2.5479999999999999E-2</v>
      </c>
    </row>
    <row r="207" spans="145:153" x14ac:dyDescent="0.25">
      <c r="EO207" s="7">
        <f>mgmt!$A418</f>
        <v>0.71</v>
      </c>
      <c r="EP207" s="14">
        <f>mgmt!B418</f>
        <v>0.50619999999999998</v>
      </c>
      <c r="EQ207" s="14">
        <f>1.96*mgmt!C418</f>
        <v>5.978E-2</v>
      </c>
      <c r="ER207" s="14">
        <f>mgmt!F418</f>
        <v>0.1605</v>
      </c>
      <c r="ES207" s="14">
        <f>1.96*mgmt!G418</f>
        <v>4.8607999999999998E-2</v>
      </c>
      <c r="ET207" s="14">
        <f>mgmt!D418</f>
        <v>0.27129999999999999</v>
      </c>
      <c r="EU207" s="14">
        <f>1.96*mgmt!E418</f>
        <v>5.4879999999999998E-2</v>
      </c>
      <c r="EV207" s="14">
        <f>mgmt!H418</f>
        <v>6.1899999999999997E-2</v>
      </c>
      <c r="EW207" s="14">
        <f>1.96*mgmt!I418</f>
        <v>2.5676000000000001E-2</v>
      </c>
    </row>
    <row r="208" spans="145:153" x14ac:dyDescent="0.25">
      <c r="EO208" s="7">
        <f>mgmt!$A419</f>
        <v>0.71020000000000005</v>
      </c>
      <c r="EP208" s="14">
        <f>mgmt!B419</f>
        <v>0.50609999999999999</v>
      </c>
      <c r="EQ208" s="14">
        <f>1.96*mgmt!C419</f>
        <v>5.978E-2</v>
      </c>
      <c r="ER208" s="14">
        <f>mgmt!F419</f>
        <v>0.16059999999999999</v>
      </c>
      <c r="ES208" s="14">
        <f>1.96*mgmt!G419</f>
        <v>4.8803999999999993E-2</v>
      </c>
      <c r="ET208" s="14">
        <f>mgmt!D419</f>
        <v>0.27129999999999999</v>
      </c>
      <c r="EU208" s="14">
        <f>1.96*mgmt!E419</f>
        <v>5.4879999999999998E-2</v>
      </c>
      <c r="EV208" s="14">
        <f>mgmt!H419</f>
        <v>6.2E-2</v>
      </c>
      <c r="EW208" s="14">
        <f>1.96*mgmt!I419</f>
        <v>2.5676000000000001E-2</v>
      </c>
    </row>
    <row r="209" spans="145:153" x14ac:dyDescent="0.25">
      <c r="EO209" s="7">
        <f>mgmt!$A420</f>
        <v>0.71340000000000003</v>
      </c>
      <c r="EP209" s="14">
        <f>mgmt!B420</f>
        <v>0.50509999999999999</v>
      </c>
      <c r="EQ209" s="14">
        <f>1.96*mgmt!C420</f>
        <v>6.0367999999999998E-2</v>
      </c>
      <c r="ER209" s="14">
        <f>mgmt!F420</f>
        <v>0.1608</v>
      </c>
      <c r="ES209" s="14">
        <f>1.96*mgmt!G420</f>
        <v>4.9196000000000004E-2</v>
      </c>
      <c r="ET209" s="14">
        <f>mgmt!D420</f>
        <v>0.27189999999999998</v>
      </c>
      <c r="EU209" s="14">
        <f>1.96*mgmt!E420</f>
        <v>5.5467999999999996E-2</v>
      </c>
      <c r="EV209" s="14">
        <f>mgmt!H420</f>
        <v>6.2199999999999998E-2</v>
      </c>
      <c r="EW209" s="14">
        <f>1.96*mgmt!I420</f>
        <v>2.6067999999999997E-2</v>
      </c>
    </row>
    <row r="210" spans="145:153" x14ac:dyDescent="0.25">
      <c r="EO210" s="7">
        <f>mgmt!$A421</f>
        <v>0.71660000000000001</v>
      </c>
      <c r="EP210" s="14">
        <f>mgmt!B421</f>
        <v>0.50409999999999999</v>
      </c>
      <c r="EQ210" s="14">
        <f>1.96*mgmt!C421</f>
        <v>6.0955999999999996E-2</v>
      </c>
      <c r="ER210" s="14">
        <f>mgmt!F421</f>
        <v>0.16109999999999999</v>
      </c>
      <c r="ES210" s="14">
        <f>1.96*mgmt!G421</f>
        <v>4.9588E-2</v>
      </c>
      <c r="ET210" s="14">
        <f>mgmt!D421</f>
        <v>0.27239999999999998</v>
      </c>
      <c r="EU210" s="14">
        <f>1.96*mgmt!E421</f>
        <v>5.6056000000000002E-2</v>
      </c>
      <c r="EV210" s="14">
        <f>mgmt!H421</f>
        <v>6.25E-2</v>
      </c>
      <c r="EW210" s="14">
        <f>1.96*mgmt!I421</f>
        <v>2.6263999999999999E-2</v>
      </c>
    </row>
    <row r="211" spans="145:153" x14ac:dyDescent="0.25">
      <c r="EO211" s="7">
        <f>mgmt!$A422</f>
        <v>0.71679999999999999</v>
      </c>
      <c r="EP211" s="14">
        <f>mgmt!B422</f>
        <v>0.504</v>
      </c>
      <c r="EQ211" s="14">
        <f>1.96*mgmt!C422</f>
        <v>6.0955999999999996E-2</v>
      </c>
      <c r="ER211" s="14">
        <f>mgmt!F422</f>
        <v>0.16109999999999999</v>
      </c>
      <c r="ES211" s="14">
        <f>1.96*mgmt!G422</f>
        <v>4.9588E-2</v>
      </c>
      <c r="ET211" s="14">
        <f>mgmt!D422</f>
        <v>0.27239999999999998</v>
      </c>
      <c r="EU211" s="14">
        <f>1.96*mgmt!E422</f>
        <v>5.6056000000000002E-2</v>
      </c>
      <c r="EV211" s="14">
        <f>mgmt!H422</f>
        <v>6.25E-2</v>
      </c>
      <c r="EW211" s="14">
        <f>1.96*mgmt!I422</f>
        <v>2.6263999999999999E-2</v>
      </c>
    </row>
    <row r="212" spans="145:153" x14ac:dyDescent="0.25">
      <c r="EO212" s="7">
        <f>mgmt!$A423</f>
        <v>0.72</v>
      </c>
      <c r="EP212" s="14">
        <f>mgmt!B423</f>
        <v>0.503</v>
      </c>
      <c r="EQ212" s="14">
        <f>1.96*mgmt!C423</f>
        <v>6.1543999999999995E-2</v>
      </c>
      <c r="ER212" s="14">
        <f>mgmt!F423</f>
        <v>0.16139999999999999</v>
      </c>
      <c r="ES212" s="14">
        <f>1.96*mgmt!G423</f>
        <v>4.9979999999999997E-2</v>
      </c>
      <c r="ET212" s="14">
        <f>mgmt!D423</f>
        <v>0.27289999999999998</v>
      </c>
      <c r="EU212" s="14">
        <f>1.96*mgmt!E423</f>
        <v>5.6840000000000002E-2</v>
      </c>
      <c r="EV212" s="14">
        <f>mgmt!H423</f>
        <v>6.2700000000000006E-2</v>
      </c>
      <c r="EW212" s="14">
        <f>1.96*mgmt!I423</f>
        <v>2.6655999999999999E-2</v>
      </c>
    </row>
    <row r="213" spans="145:153" x14ac:dyDescent="0.25">
      <c r="EO213" s="7">
        <f>mgmt!$A424</f>
        <v>0.72660000000000002</v>
      </c>
      <c r="EP213" s="14">
        <f>mgmt!B424</f>
        <v>0.50080000000000002</v>
      </c>
      <c r="EQ213" s="14">
        <f>1.96*mgmt!C424</f>
        <v>6.2523999999999996E-2</v>
      </c>
      <c r="ER213" s="14">
        <f>mgmt!F424</f>
        <v>0.16189999999999999</v>
      </c>
      <c r="ES213" s="14">
        <f>1.96*mgmt!G424</f>
        <v>5.0959999999999998E-2</v>
      </c>
      <c r="ET213" s="14">
        <f>mgmt!D424</f>
        <v>0.27400000000000002</v>
      </c>
      <c r="EU213" s="14">
        <f>1.96*mgmt!E424</f>
        <v>5.8015999999999998E-2</v>
      </c>
      <c r="EV213" s="14">
        <f>mgmt!H424</f>
        <v>6.3299999999999995E-2</v>
      </c>
      <c r="EW213" s="14">
        <f>1.96*mgmt!I424</f>
        <v>2.7243999999999997E-2</v>
      </c>
    </row>
    <row r="214" spans="145:153" x14ac:dyDescent="0.25">
      <c r="EO214" s="7">
        <f>mgmt!$A425</f>
        <v>0.7268</v>
      </c>
      <c r="EP214" s="14">
        <f>mgmt!B425</f>
        <v>0.50080000000000002</v>
      </c>
      <c r="EQ214" s="14">
        <f>1.96*mgmt!C425</f>
        <v>6.2719999999999998E-2</v>
      </c>
      <c r="ER214" s="14">
        <f>mgmt!F425</f>
        <v>0.16189999999999999</v>
      </c>
      <c r="ES214" s="14">
        <f>1.96*mgmt!G425</f>
        <v>5.0959999999999998E-2</v>
      </c>
      <c r="ET214" s="14">
        <f>mgmt!D425</f>
        <v>0.27400000000000002</v>
      </c>
      <c r="EU214" s="14">
        <f>1.96*mgmt!E425</f>
        <v>5.8015999999999998E-2</v>
      </c>
      <c r="EV214" s="14">
        <f>mgmt!H425</f>
        <v>6.3299999999999995E-2</v>
      </c>
      <c r="EW214" s="14">
        <f>1.96*mgmt!I425</f>
        <v>2.7243999999999997E-2</v>
      </c>
    </row>
    <row r="215" spans="145:153" x14ac:dyDescent="0.25">
      <c r="EO215" s="7">
        <f>mgmt!$A426</f>
        <v>0.73</v>
      </c>
      <c r="EP215" s="14">
        <f>mgmt!B426</f>
        <v>0.49969999999999998</v>
      </c>
      <c r="EQ215" s="14">
        <f>1.96*mgmt!C426</f>
        <v>6.3112000000000001E-2</v>
      </c>
      <c r="ER215" s="14">
        <f>mgmt!F426</f>
        <v>0.16220000000000001</v>
      </c>
      <c r="ES215" s="14">
        <f>1.96*mgmt!G426</f>
        <v>5.1547999999999997E-2</v>
      </c>
      <c r="ET215" s="14">
        <f>mgmt!D426</f>
        <v>0.27450000000000002</v>
      </c>
      <c r="EU215" s="14">
        <f>1.96*mgmt!E426</f>
        <v>5.8799999999999998E-2</v>
      </c>
      <c r="EV215" s="14">
        <f>mgmt!H426</f>
        <v>6.3600000000000004E-2</v>
      </c>
      <c r="EW215" s="14">
        <f>1.96*mgmt!I426</f>
        <v>2.7635999999999997E-2</v>
      </c>
    </row>
    <row r="216" spans="145:153" x14ac:dyDescent="0.25">
      <c r="EO216" s="7">
        <f>mgmt!$A427</f>
        <v>0.73319999999999996</v>
      </c>
      <c r="EP216" s="14">
        <f>mgmt!B427</f>
        <v>0.49869999999999998</v>
      </c>
      <c r="EQ216" s="14">
        <f>1.96*mgmt!C427</f>
        <v>6.3700000000000007E-2</v>
      </c>
      <c r="ER216" s="14">
        <f>mgmt!F427</f>
        <v>0.16250000000000001</v>
      </c>
      <c r="ES216" s="14">
        <f>1.96*mgmt!G427</f>
        <v>5.194E-2</v>
      </c>
      <c r="ET216" s="14">
        <f>mgmt!D427</f>
        <v>0.27500000000000002</v>
      </c>
      <c r="EU216" s="14">
        <f>1.96*mgmt!E427</f>
        <v>5.9388000000000003E-2</v>
      </c>
      <c r="EV216" s="14">
        <f>mgmt!H427</f>
        <v>6.3799999999999996E-2</v>
      </c>
      <c r="EW216" s="14">
        <f>1.96*mgmt!I427</f>
        <v>2.7832000000000003E-2</v>
      </c>
    </row>
    <row r="217" spans="145:153" x14ac:dyDescent="0.25">
      <c r="EO217" s="7">
        <f>mgmt!$A428</f>
        <v>0.73340000000000005</v>
      </c>
      <c r="EP217" s="14">
        <f>mgmt!B428</f>
        <v>0.49859999999999999</v>
      </c>
      <c r="EQ217" s="14">
        <f>1.96*mgmt!C428</f>
        <v>6.3700000000000007E-2</v>
      </c>
      <c r="ER217" s="14">
        <f>mgmt!F428</f>
        <v>0.16250000000000001</v>
      </c>
      <c r="ES217" s="14">
        <f>1.96*mgmt!G428</f>
        <v>5.194E-2</v>
      </c>
      <c r="ET217" s="14">
        <f>mgmt!D428</f>
        <v>0.27510000000000001</v>
      </c>
      <c r="EU217" s="14">
        <f>1.96*mgmt!E428</f>
        <v>5.9388000000000003E-2</v>
      </c>
      <c r="EV217" s="14">
        <f>mgmt!H428</f>
        <v>6.3799999999999996E-2</v>
      </c>
      <c r="EW217" s="14">
        <f>1.96*mgmt!I428</f>
        <v>2.8028000000000001E-2</v>
      </c>
    </row>
    <row r="218" spans="145:153" x14ac:dyDescent="0.25">
      <c r="EO218" s="7">
        <f>mgmt!$A429</f>
        <v>0.73660000000000003</v>
      </c>
      <c r="EP218" s="14">
        <f>mgmt!B429</f>
        <v>0.49759999999999999</v>
      </c>
      <c r="EQ218" s="14">
        <f>1.96*mgmt!C429</f>
        <v>6.4287999999999998E-2</v>
      </c>
      <c r="ER218" s="14">
        <f>mgmt!F429</f>
        <v>0.1628</v>
      </c>
      <c r="ES218" s="14">
        <f>1.96*mgmt!G429</f>
        <v>5.2332000000000004E-2</v>
      </c>
      <c r="ET218" s="14">
        <f>mgmt!D429</f>
        <v>0.27560000000000001</v>
      </c>
      <c r="EU218" s="14">
        <f>1.96*mgmt!E429</f>
        <v>5.9975999999999995E-2</v>
      </c>
      <c r="EV218" s="14">
        <f>mgmt!H429</f>
        <v>6.4100000000000004E-2</v>
      </c>
      <c r="EW218" s="14">
        <f>1.96*mgmt!I429</f>
        <v>2.8223999999999999E-2</v>
      </c>
    </row>
    <row r="219" spans="145:153" x14ac:dyDescent="0.25">
      <c r="EO219" s="7">
        <f>mgmt!$A430</f>
        <v>0.73680000000000001</v>
      </c>
      <c r="EP219" s="14">
        <f>mgmt!B430</f>
        <v>0.4975</v>
      </c>
      <c r="EQ219" s="14">
        <f>1.96*mgmt!C430</f>
        <v>6.4287999999999998E-2</v>
      </c>
      <c r="ER219" s="14">
        <f>mgmt!F430</f>
        <v>0.1628</v>
      </c>
      <c r="ES219" s="14">
        <f>1.96*mgmt!G430</f>
        <v>5.2332000000000004E-2</v>
      </c>
      <c r="ET219" s="14">
        <f>mgmt!D430</f>
        <v>0.27560000000000001</v>
      </c>
      <c r="EU219" s="14">
        <f>1.96*mgmt!E430</f>
        <v>5.9975999999999995E-2</v>
      </c>
      <c r="EV219" s="14">
        <f>mgmt!H430</f>
        <v>6.4100000000000004E-2</v>
      </c>
      <c r="EW219" s="14">
        <f>1.96*mgmt!I430</f>
        <v>2.8223999999999999E-2</v>
      </c>
    </row>
    <row r="220" spans="145:153" x14ac:dyDescent="0.25">
      <c r="EO220" s="7">
        <f>mgmt!$A431</f>
        <v>0.74339999999999995</v>
      </c>
      <c r="EP220" s="14">
        <f>mgmt!B431</f>
        <v>0.49540000000000001</v>
      </c>
      <c r="EQ220" s="14">
        <f>1.96*mgmt!C431</f>
        <v>6.5463999999999994E-2</v>
      </c>
      <c r="ER220" s="14">
        <f>mgmt!F431</f>
        <v>0.1633</v>
      </c>
      <c r="ES220" s="14">
        <f>1.96*mgmt!G431</f>
        <v>5.3311999999999998E-2</v>
      </c>
      <c r="ET220" s="14">
        <f>mgmt!D431</f>
        <v>0.2767</v>
      </c>
      <c r="EU220" s="14">
        <f>1.96*mgmt!E431</f>
        <v>6.1348E-2</v>
      </c>
      <c r="EV220" s="14">
        <f>mgmt!H431</f>
        <v>6.4699999999999994E-2</v>
      </c>
      <c r="EW220" s="14">
        <f>1.96*mgmt!I431</f>
        <v>2.9007999999999999E-2</v>
      </c>
    </row>
    <row r="221" spans="145:153" x14ac:dyDescent="0.25">
      <c r="EO221" s="7">
        <f>mgmt!$A432</f>
        <v>0.74660000000000004</v>
      </c>
      <c r="EP221" s="14">
        <f>mgmt!B432</f>
        <v>0.49430000000000002</v>
      </c>
      <c r="EQ221" s="14">
        <f>1.96*mgmt!C432</f>
        <v>6.6052E-2</v>
      </c>
      <c r="ER221" s="14">
        <f>mgmt!F432</f>
        <v>0.1636</v>
      </c>
      <c r="ES221" s="14">
        <f>1.96*mgmt!G432</f>
        <v>5.3899999999999997E-2</v>
      </c>
      <c r="ET221" s="14">
        <f>mgmt!D432</f>
        <v>0.2772</v>
      </c>
      <c r="EU221" s="14">
        <f>1.96*mgmt!E432</f>
        <v>6.2132E-2</v>
      </c>
      <c r="EV221" s="14">
        <f>mgmt!H432</f>
        <v>6.4899999999999999E-2</v>
      </c>
      <c r="EW221" s="14">
        <f>1.96*mgmt!I432</f>
        <v>2.9204000000000001E-2</v>
      </c>
    </row>
    <row r="222" spans="145:153" x14ac:dyDescent="0.25">
      <c r="EO222" s="7">
        <f>mgmt!$A433</f>
        <v>0.74680000000000002</v>
      </c>
      <c r="EP222" s="14">
        <f>mgmt!B433</f>
        <v>0.49430000000000002</v>
      </c>
      <c r="EQ222" s="14">
        <f>1.96*mgmt!C433</f>
        <v>6.6052E-2</v>
      </c>
      <c r="ER222" s="14">
        <f>mgmt!F433</f>
        <v>0.1636</v>
      </c>
      <c r="ES222" s="14">
        <f>1.96*mgmt!G433</f>
        <v>5.3899999999999997E-2</v>
      </c>
      <c r="ET222" s="14">
        <f>mgmt!D433</f>
        <v>0.2772</v>
      </c>
      <c r="EU222" s="14">
        <f>1.96*mgmt!E433</f>
        <v>6.2132E-2</v>
      </c>
      <c r="EV222" s="14">
        <f>mgmt!H433</f>
        <v>6.5000000000000002E-2</v>
      </c>
      <c r="EW222" s="14">
        <f>1.96*mgmt!I433</f>
        <v>2.9204000000000001E-2</v>
      </c>
    </row>
    <row r="223" spans="145:153" x14ac:dyDescent="0.25">
      <c r="EO223" s="7">
        <f>mgmt!$A434</f>
        <v>0.75</v>
      </c>
      <c r="EP223" s="14">
        <f>mgmt!B434</f>
        <v>0.49320000000000003</v>
      </c>
      <c r="EQ223" s="14">
        <f>1.96*mgmt!C434</f>
        <v>6.6640000000000005E-2</v>
      </c>
      <c r="ER223" s="14">
        <f>mgmt!F434</f>
        <v>0.16389999999999999</v>
      </c>
      <c r="ES223" s="14">
        <f>1.96*mgmt!G434</f>
        <v>5.4292E-2</v>
      </c>
      <c r="ET223" s="14">
        <f>mgmt!D434</f>
        <v>0.2777</v>
      </c>
      <c r="EU223" s="14">
        <f>1.96*mgmt!E434</f>
        <v>6.2719999999999998E-2</v>
      </c>
      <c r="EV223" s="14">
        <f>mgmt!H434</f>
        <v>6.5199999999999994E-2</v>
      </c>
      <c r="EW223" s="14">
        <f>1.96*mgmt!I434</f>
        <v>2.9596000000000001E-2</v>
      </c>
    </row>
    <row r="224" spans="145:153" x14ac:dyDescent="0.25">
      <c r="EO224" s="7">
        <f>mgmt!$A435</f>
        <v>0.75019999999999998</v>
      </c>
      <c r="EP224" s="14">
        <f>mgmt!B435</f>
        <v>0.49320000000000003</v>
      </c>
      <c r="EQ224" s="14">
        <f>1.96*mgmt!C435</f>
        <v>6.6640000000000005E-2</v>
      </c>
      <c r="ER224" s="14">
        <f>mgmt!F435</f>
        <v>0.16389999999999999</v>
      </c>
      <c r="ES224" s="14">
        <f>1.96*mgmt!G435</f>
        <v>5.4292E-2</v>
      </c>
      <c r="ET224" s="14">
        <f>mgmt!D435</f>
        <v>0.2777</v>
      </c>
      <c r="EU224" s="14">
        <f>1.96*mgmt!E435</f>
        <v>6.2719999999999998E-2</v>
      </c>
      <c r="EV224" s="14">
        <f>mgmt!H435</f>
        <v>6.5199999999999994E-2</v>
      </c>
      <c r="EW224" s="14">
        <f>1.96*mgmt!I435</f>
        <v>2.9596000000000001E-2</v>
      </c>
    </row>
    <row r="225" spans="145:153" x14ac:dyDescent="0.25">
      <c r="EO225" s="7">
        <f>mgmt!$A436</f>
        <v>0.76</v>
      </c>
      <c r="EP225" s="14">
        <f>mgmt!B436</f>
        <v>0.49</v>
      </c>
      <c r="EQ225" s="14">
        <f>1.96*mgmt!C436</f>
        <v>6.8404000000000006E-2</v>
      </c>
      <c r="ER225" s="14">
        <f>mgmt!F436</f>
        <v>0.16470000000000001</v>
      </c>
      <c r="ES225" s="14">
        <f>1.96*mgmt!G436</f>
        <v>5.586E-2</v>
      </c>
      <c r="ET225" s="14">
        <f>mgmt!D436</f>
        <v>0.27929999999999999</v>
      </c>
      <c r="EU225" s="14">
        <f>1.96*mgmt!E436</f>
        <v>6.4875999999999989E-2</v>
      </c>
      <c r="EV225" s="14">
        <f>mgmt!H436</f>
        <v>6.6100000000000006E-2</v>
      </c>
      <c r="EW225" s="14">
        <f>1.96*mgmt!I436</f>
        <v>3.0771999999999997E-2</v>
      </c>
    </row>
    <row r="226" spans="145:153" x14ac:dyDescent="0.25">
      <c r="EO226" s="7">
        <f>mgmt!$A437</f>
        <v>0.76019999999999999</v>
      </c>
      <c r="EP226" s="14">
        <f>mgmt!B437</f>
        <v>0.4899</v>
      </c>
      <c r="EQ226" s="14">
        <f>1.96*mgmt!C437</f>
        <v>6.8404000000000006E-2</v>
      </c>
      <c r="ER226" s="14">
        <f>mgmt!F437</f>
        <v>0.16470000000000001</v>
      </c>
      <c r="ES226" s="14">
        <f>1.96*mgmt!G437</f>
        <v>5.586E-2</v>
      </c>
      <c r="ET226" s="14">
        <f>mgmt!D437</f>
        <v>0.27929999999999999</v>
      </c>
      <c r="EU226" s="14">
        <f>1.96*mgmt!E437</f>
        <v>6.4875999999999989E-2</v>
      </c>
      <c r="EV226" s="14">
        <f>mgmt!H437</f>
        <v>6.6100000000000006E-2</v>
      </c>
      <c r="EW226" s="14">
        <f>1.96*mgmt!I437</f>
        <v>3.0771999999999997E-2</v>
      </c>
    </row>
    <row r="227" spans="145:153" x14ac:dyDescent="0.25">
      <c r="EO227" s="7">
        <f>mgmt!$A438</f>
        <v>0.76339999999999997</v>
      </c>
      <c r="EP227" s="14">
        <f>mgmt!B438</f>
        <v>0.4889</v>
      </c>
      <c r="EQ227" s="14">
        <f>1.96*mgmt!C438</f>
        <v>6.8991999999999998E-2</v>
      </c>
      <c r="ER227" s="14">
        <f>mgmt!F438</f>
        <v>0.16500000000000001</v>
      </c>
      <c r="ES227" s="14">
        <f>1.96*mgmt!G438</f>
        <v>5.6447999999999998E-2</v>
      </c>
      <c r="ET227" s="14">
        <f>mgmt!D438</f>
        <v>0.27979999999999999</v>
      </c>
      <c r="EU227" s="14">
        <f>1.96*mgmt!E438</f>
        <v>6.5463999999999994E-2</v>
      </c>
      <c r="EV227" s="14">
        <f>mgmt!H438</f>
        <v>6.6299999999999998E-2</v>
      </c>
      <c r="EW227" s="14">
        <f>1.96*mgmt!I438</f>
        <v>3.1164000000000001E-2</v>
      </c>
    </row>
    <row r="228" spans="145:153" x14ac:dyDescent="0.25">
      <c r="EO228" s="7">
        <f>mgmt!$A439</f>
        <v>0.76659999999999995</v>
      </c>
      <c r="EP228" s="14">
        <f>mgmt!B439</f>
        <v>0.48780000000000001</v>
      </c>
      <c r="EQ228" s="14">
        <f>1.96*mgmt!C439</f>
        <v>6.9579999999999989E-2</v>
      </c>
      <c r="ER228" s="14">
        <f>mgmt!F439</f>
        <v>0.16520000000000001</v>
      </c>
      <c r="ES228" s="14">
        <f>1.96*mgmt!G439</f>
        <v>5.6840000000000002E-2</v>
      </c>
      <c r="ET228" s="14">
        <f>mgmt!D439</f>
        <v>0.28029999999999999</v>
      </c>
      <c r="EU228" s="14">
        <f>1.96*mgmt!E439</f>
        <v>6.6247999999999987E-2</v>
      </c>
      <c r="EV228" s="14">
        <f>mgmt!H439</f>
        <v>6.6600000000000006E-2</v>
      </c>
      <c r="EW228" s="14">
        <f>1.96*mgmt!I439</f>
        <v>3.1359999999999999E-2</v>
      </c>
    </row>
    <row r="229" spans="145:153" x14ac:dyDescent="0.25">
      <c r="EO229" s="7">
        <f>mgmt!$A440</f>
        <v>0.76680000000000004</v>
      </c>
      <c r="EP229" s="14">
        <f>mgmt!B440</f>
        <v>0.48780000000000001</v>
      </c>
      <c r="EQ229" s="14">
        <f>1.96*mgmt!C440</f>
        <v>6.9579999999999989E-2</v>
      </c>
      <c r="ER229" s="14">
        <f>mgmt!F440</f>
        <v>0.16520000000000001</v>
      </c>
      <c r="ES229" s="14">
        <f>1.96*mgmt!G440</f>
        <v>5.6840000000000002E-2</v>
      </c>
      <c r="ET229" s="14">
        <f>mgmt!D440</f>
        <v>0.28039999999999998</v>
      </c>
      <c r="EU229" s="14">
        <f>1.96*mgmt!E440</f>
        <v>6.6247999999999987E-2</v>
      </c>
      <c r="EV229" s="14">
        <f>mgmt!H440</f>
        <v>6.6600000000000006E-2</v>
      </c>
      <c r="EW229" s="14">
        <f>1.96*mgmt!I440</f>
        <v>3.1359999999999999E-2</v>
      </c>
    </row>
    <row r="230" spans="145:153" x14ac:dyDescent="0.25">
      <c r="EO230" s="7">
        <f>mgmt!$A441</f>
        <v>0.77</v>
      </c>
      <c r="EP230" s="14">
        <f>mgmt!B441</f>
        <v>0.48670000000000002</v>
      </c>
      <c r="EQ230" s="14">
        <f>1.96*mgmt!C441</f>
        <v>7.0167999999999994E-2</v>
      </c>
      <c r="ER230" s="14">
        <f>mgmt!F441</f>
        <v>0.16550000000000001</v>
      </c>
      <c r="ES230" s="14">
        <f>1.96*mgmt!G441</f>
        <v>5.7428E-2</v>
      </c>
      <c r="ET230" s="14">
        <f>mgmt!D441</f>
        <v>0.28089999999999998</v>
      </c>
      <c r="EU230" s="14">
        <f>1.96*mgmt!E441</f>
        <v>6.6835999999999993E-2</v>
      </c>
      <c r="EV230" s="14">
        <f>mgmt!H441</f>
        <v>6.6900000000000001E-2</v>
      </c>
      <c r="EW230" s="14">
        <f>1.96*mgmt!I441</f>
        <v>3.1751999999999996E-2</v>
      </c>
    </row>
    <row r="231" spans="145:153" x14ac:dyDescent="0.25">
      <c r="EO231" s="7">
        <f>mgmt!$A442</f>
        <v>0.77339999999999998</v>
      </c>
      <c r="EP231" s="14">
        <f>mgmt!B442</f>
        <v>0.48559999999999998</v>
      </c>
      <c r="EQ231" s="14">
        <f>1.96*mgmt!C442</f>
        <v>7.0755999999999999E-2</v>
      </c>
      <c r="ER231" s="14">
        <f>mgmt!F442</f>
        <v>0.1658</v>
      </c>
      <c r="ES231" s="14">
        <f>1.96*mgmt!G442</f>
        <v>5.8015999999999998E-2</v>
      </c>
      <c r="ET231" s="14">
        <f>mgmt!D442</f>
        <v>0.28139999999999998</v>
      </c>
      <c r="EU231" s="14">
        <f>1.96*mgmt!E442</f>
        <v>6.762E-2</v>
      </c>
      <c r="EV231" s="14">
        <f>mgmt!H442</f>
        <v>6.7199999999999996E-2</v>
      </c>
      <c r="EW231" s="14">
        <f>1.96*mgmt!I442</f>
        <v>3.2143999999999999E-2</v>
      </c>
    </row>
    <row r="232" spans="145:153" x14ac:dyDescent="0.25">
      <c r="EO232" s="7">
        <f>mgmt!$A443</f>
        <v>0.77659999999999996</v>
      </c>
      <c r="EP232" s="14">
        <f>mgmt!B443</f>
        <v>0.48459999999999998</v>
      </c>
      <c r="EQ232" s="14">
        <f>1.96*mgmt!C443</f>
        <v>7.1344000000000005E-2</v>
      </c>
      <c r="ER232" s="14">
        <f>mgmt!F443</f>
        <v>0.16600000000000001</v>
      </c>
      <c r="ES232" s="14">
        <f>1.96*mgmt!G443</f>
        <v>5.8408000000000002E-2</v>
      </c>
      <c r="ET232" s="14">
        <f>mgmt!D443</f>
        <v>0.28189999999999998</v>
      </c>
      <c r="EU232" s="14">
        <f>1.96*mgmt!E443</f>
        <v>6.8404000000000006E-2</v>
      </c>
      <c r="EV232" s="14">
        <f>mgmt!H443</f>
        <v>6.7500000000000004E-2</v>
      </c>
      <c r="EW232" s="14">
        <f>1.96*mgmt!I443</f>
        <v>3.2536000000000002E-2</v>
      </c>
    </row>
    <row r="233" spans="145:153" x14ac:dyDescent="0.25">
      <c r="EO233" s="7">
        <f>mgmt!$A444</f>
        <v>0.77680000000000005</v>
      </c>
      <c r="EP233" s="14">
        <f>mgmt!B444</f>
        <v>0.48449999999999999</v>
      </c>
      <c r="EQ233" s="14">
        <f>1.96*mgmt!C444</f>
        <v>7.1344000000000005E-2</v>
      </c>
      <c r="ER233" s="14">
        <f>mgmt!F444</f>
        <v>0.16600000000000001</v>
      </c>
      <c r="ES233" s="14">
        <f>1.96*mgmt!G444</f>
        <v>5.8408000000000002E-2</v>
      </c>
      <c r="ET233" s="14">
        <f>mgmt!D444</f>
        <v>0.28199999999999997</v>
      </c>
      <c r="EU233" s="14">
        <f>1.96*mgmt!E444</f>
        <v>6.8404000000000006E-2</v>
      </c>
      <c r="EV233" s="14">
        <f>mgmt!H444</f>
        <v>6.7500000000000004E-2</v>
      </c>
      <c r="EW233" s="14">
        <f>1.96*mgmt!I444</f>
        <v>3.2536000000000002E-2</v>
      </c>
    </row>
    <row r="234" spans="145:153" x14ac:dyDescent="0.25">
      <c r="EO234" s="7">
        <f>mgmt!$A445</f>
        <v>0.78</v>
      </c>
      <c r="EP234" s="14">
        <f>mgmt!B445</f>
        <v>0.48349999999999999</v>
      </c>
      <c r="EQ234" s="14">
        <f>1.96*mgmt!C445</f>
        <v>7.193200000000001E-2</v>
      </c>
      <c r="ER234" s="14">
        <f>mgmt!F445</f>
        <v>0.1663</v>
      </c>
      <c r="ES234" s="14">
        <f>1.96*mgmt!G445</f>
        <v>5.8995999999999993E-2</v>
      </c>
      <c r="ET234" s="14">
        <f>mgmt!D445</f>
        <v>0.28249999999999997</v>
      </c>
      <c r="EU234" s="14">
        <f>1.96*mgmt!E445</f>
        <v>6.8991999999999998E-2</v>
      </c>
      <c r="EV234" s="14">
        <f>mgmt!H445</f>
        <v>6.7799999999999999E-2</v>
      </c>
      <c r="EW234" s="14">
        <f>1.96*mgmt!I445</f>
        <v>3.2927999999999999E-2</v>
      </c>
    </row>
    <row r="235" spans="145:153" x14ac:dyDescent="0.25">
      <c r="EO235" s="7">
        <f>mgmt!$A446</f>
        <v>0.78339999999999999</v>
      </c>
      <c r="EP235" s="14">
        <f>mgmt!B446</f>
        <v>0.4824</v>
      </c>
      <c r="EQ235" s="14">
        <f>1.96*mgmt!C446</f>
        <v>7.2520000000000001E-2</v>
      </c>
      <c r="ER235" s="14">
        <f>mgmt!F446</f>
        <v>0.1666</v>
      </c>
      <c r="ES235" s="14">
        <f>1.96*mgmt!G446</f>
        <v>5.9583999999999998E-2</v>
      </c>
      <c r="ET235" s="14">
        <f>mgmt!D446</f>
        <v>0.28299999999999997</v>
      </c>
      <c r="EU235" s="14">
        <f>1.96*mgmt!E446</f>
        <v>6.9776000000000005E-2</v>
      </c>
      <c r="EV235" s="14">
        <f>mgmt!H446</f>
        <v>6.8000000000000005E-2</v>
      </c>
      <c r="EW235" s="14">
        <f>1.96*mgmt!I446</f>
        <v>3.3320000000000002E-2</v>
      </c>
    </row>
    <row r="236" spans="145:153" x14ac:dyDescent="0.25">
      <c r="EO236" s="7">
        <f>mgmt!$A447</f>
        <v>0.78659999999999997</v>
      </c>
      <c r="EP236" s="14">
        <f>mgmt!B447</f>
        <v>0.48130000000000001</v>
      </c>
      <c r="EQ236" s="14">
        <f>1.96*mgmt!C447</f>
        <v>7.3107999999999992E-2</v>
      </c>
      <c r="ER236" s="14">
        <f>mgmt!F447</f>
        <v>0.1668</v>
      </c>
      <c r="ES236" s="14">
        <f>1.96*mgmt!G447</f>
        <v>5.9975999999999995E-2</v>
      </c>
      <c r="ET236" s="14">
        <f>mgmt!D447</f>
        <v>0.28349999999999997</v>
      </c>
      <c r="EU236" s="14">
        <f>1.96*mgmt!E447</f>
        <v>7.0559999999999998E-2</v>
      </c>
      <c r="EV236" s="14">
        <f>mgmt!H447</f>
        <v>6.83E-2</v>
      </c>
      <c r="EW236" s="14">
        <f>1.96*mgmt!I447</f>
        <v>3.3711999999999999E-2</v>
      </c>
    </row>
    <row r="237" spans="145:153" x14ac:dyDescent="0.25">
      <c r="EO237" s="7">
        <f>mgmt!$A448</f>
        <v>0.78680000000000005</v>
      </c>
      <c r="EP237" s="14">
        <f>mgmt!B448</f>
        <v>0.48130000000000001</v>
      </c>
      <c r="EQ237" s="14">
        <f>1.96*mgmt!C448</f>
        <v>7.3304000000000008E-2</v>
      </c>
      <c r="ER237" s="14">
        <f>mgmt!F448</f>
        <v>0.16689999999999999</v>
      </c>
      <c r="ES237" s="14">
        <f>1.96*mgmt!G448</f>
        <v>6.0172000000000003E-2</v>
      </c>
      <c r="ET237" s="14">
        <f>mgmt!D448</f>
        <v>0.28349999999999997</v>
      </c>
      <c r="EU237" s="14">
        <f>1.96*mgmt!E448</f>
        <v>7.0559999999999998E-2</v>
      </c>
      <c r="EV237" s="14">
        <f>mgmt!H448</f>
        <v>6.83E-2</v>
      </c>
      <c r="EW237" s="14">
        <f>1.96*mgmt!I448</f>
        <v>3.3711999999999999E-2</v>
      </c>
    </row>
    <row r="238" spans="145:153" x14ac:dyDescent="0.25">
      <c r="EO238" s="7">
        <f>mgmt!$A449</f>
        <v>0.79339999999999999</v>
      </c>
      <c r="EP238" s="14">
        <f>mgmt!B449</f>
        <v>0.47910000000000003</v>
      </c>
      <c r="EQ238" s="14">
        <f>1.96*mgmt!C449</f>
        <v>7.4479999999999991E-2</v>
      </c>
      <c r="ER238" s="14">
        <f>mgmt!F449</f>
        <v>0.16739999999999999</v>
      </c>
      <c r="ES238" s="14">
        <f>1.96*mgmt!G449</f>
        <v>6.1151999999999998E-2</v>
      </c>
      <c r="ET238" s="14">
        <f>mgmt!D449</f>
        <v>0.28460000000000002</v>
      </c>
      <c r="EU238" s="14">
        <f>1.96*mgmt!E449</f>
        <v>7.193200000000001E-2</v>
      </c>
      <c r="EV238" s="14">
        <f>mgmt!H449</f>
        <v>6.8900000000000003E-2</v>
      </c>
      <c r="EW238" s="14">
        <f>1.96*mgmt!I449</f>
        <v>3.4495999999999999E-2</v>
      </c>
    </row>
    <row r="239" spans="145:153" x14ac:dyDescent="0.25">
      <c r="EO239" s="7">
        <f>mgmt!$A450</f>
        <v>0.8</v>
      </c>
      <c r="EP239" s="14">
        <f>mgmt!B450</f>
        <v>0.47699999999999998</v>
      </c>
      <c r="EQ239" s="14">
        <f>1.96*mgmt!C450</f>
        <v>7.5656000000000001E-2</v>
      </c>
      <c r="ER239" s="14">
        <f>mgmt!F450</f>
        <v>0.16789999999999999</v>
      </c>
      <c r="ES239" s="14">
        <f>1.96*mgmt!G450</f>
        <v>6.2328000000000001E-2</v>
      </c>
      <c r="ET239" s="14">
        <f>mgmt!D450</f>
        <v>0.28560000000000002</v>
      </c>
      <c r="EU239" s="14">
        <f>1.96*mgmt!E450</f>
        <v>7.3499999999999996E-2</v>
      </c>
      <c r="EV239" s="14">
        <f>mgmt!H450</f>
        <v>6.9500000000000006E-2</v>
      </c>
      <c r="EW239" s="14">
        <f>1.96*mgmt!I450</f>
        <v>3.5476000000000001E-2</v>
      </c>
    </row>
    <row r="240" spans="145:153" x14ac:dyDescent="0.25">
      <c r="EO240" s="7">
        <f>mgmt!$A451</f>
        <v>0.80020000000000002</v>
      </c>
      <c r="EP240" s="14">
        <f>mgmt!B451</f>
        <v>0.47689999999999999</v>
      </c>
      <c r="EQ240" s="14">
        <f>1.96*mgmt!C451</f>
        <v>7.5656000000000001E-2</v>
      </c>
      <c r="ER240" s="14">
        <f>mgmt!F451</f>
        <v>0.16789999999999999</v>
      </c>
      <c r="ES240" s="14">
        <f>1.96*mgmt!G451</f>
        <v>6.2328000000000001E-2</v>
      </c>
      <c r="ET240" s="14">
        <f>mgmt!D451</f>
        <v>0.28570000000000001</v>
      </c>
      <c r="EU240" s="14">
        <f>1.96*mgmt!E451</f>
        <v>7.3499999999999996E-2</v>
      </c>
      <c r="EV240" s="14">
        <f>mgmt!H451</f>
        <v>6.9500000000000006E-2</v>
      </c>
      <c r="EW240" s="14">
        <f>1.96*mgmt!I451</f>
        <v>3.5476000000000001E-2</v>
      </c>
    </row>
    <row r="241" spans="145:153" x14ac:dyDescent="0.25">
      <c r="EO241" s="7">
        <f>mgmt!$A452</f>
        <v>0.8034</v>
      </c>
      <c r="EP241" s="14">
        <f>mgmt!B452</f>
        <v>0.47589999999999999</v>
      </c>
      <c r="EQ241" s="14">
        <f>1.96*mgmt!C452</f>
        <v>7.6243999999999992E-2</v>
      </c>
      <c r="ER241" s="14">
        <f>mgmt!F452</f>
        <v>0.16819999999999999</v>
      </c>
      <c r="ES241" s="14">
        <f>1.96*mgmt!G452</f>
        <v>6.2719999999999998E-2</v>
      </c>
      <c r="ET241" s="14">
        <f>mgmt!D452</f>
        <v>0.28620000000000001</v>
      </c>
      <c r="EU241" s="14">
        <f>1.96*mgmt!E452</f>
        <v>7.4284000000000003E-2</v>
      </c>
      <c r="EV241" s="14">
        <f>mgmt!H452</f>
        <v>6.9800000000000001E-2</v>
      </c>
      <c r="EW241" s="14">
        <f>1.96*mgmt!I452</f>
        <v>3.5867999999999997E-2</v>
      </c>
    </row>
    <row r="242" spans="145:153" x14ac:dyDescent="0.25">
      <c r="EO242" s="7">
        <f>mgmt!$A453</f>
        <v>0.81</v>
      </c>
      <c r="EP242" s="14">
        <f>mgmt!B453</f>
        <v>0.47370000000000001</v>
      </c>
      <c r="EQ242" s="14">
        <f>1.96*mgmt!C453</f>
        <v>7.7420000000000003E-2</v>
      </c>
      <c r="ER242" s="14">
        <f>mgmt!F453</f>
        <v>0.16869999999999999</v>
      </c>
      <c r="ES242" s="14">
        <f>1.96*mgmt!G453</f>
        <v>6.3895999999999994E-2</v>
      </c>
      <c r="ET242" s="14">
        <f>mgmt!D453</f>
        <v>0.28720000000000001</v>
      </c>
      <c r="EU242" s="14">
        <f>1.96*mgmt!E453</f>
        <v>7.5656000000000001E-2</v>
      </c>
      <c r="EV242" s="14">
        <f>mgmt!H453</f>
        <v>7.0400000000000004E-2</v>
      </c>
      <c r="EW242" s="14">
        <f>1.96*mgmt!I453</f>
        <v>3.6652000000000004E-2</v>
      </c>
    </row>
    <row r="243" spans="145:153" x14ac:dyDescent="0.25">
      <c r="EO243" s="7">
        <f>mgmt!$A454</f>
        <v>0.81340000000000001</v>
      </c>
      <c r="EP243" s="14">
        <f>mgmt!B454</f>
        <v>0.47260000000000002</v>
      </c>
      <c r="EQ243" s="14">
        <f>1.96*mgmt!C454</f>
        <v>7.8203999999999996E-2</v>
      </c>
      <c r="ER243" s="14">
        <f>mgmt!F454</f>
        <v>0.16900000000000001</v>
      </c>
      <c r="ES243" s="14">
        <f>1.96*mgmt!G454</f>
        <v>6.4484E-2</v>
      </c>
      <c r="ET243" s="14">
        <f>mgmt!D454</f>
        <v>0.28770000000000001</v>
      </c>
      <c r="EU243" s="14">
        <f>1.96*mgmt!E454</f>
        <v>7.6439999999999994E-2</v>
      </c>
      <c r="EV243" s="14">
        <f>mgmt!H454</f>
        <v>7.0699999999999999E-2</v>
      </c>
      <c r="EW243" s="14">
        <f>1.96*mgmt!I454</f>
        <v>3.7044000000000001E-2</v>
      </c>
    </row>
    <row r="244" spans="145:153" x14ac:dyDescent="0.25">
      <c r="EO244" s="7">
        <f>mgmt!$A455</f>
        <v>0.81659999999999999</v>
      </c>
      <c r="EP244" s="14">
        <f>mgmt!B455</f>
        <v>0.47160000000000002</v>
      </c>
      <c r="EQ244" s="14">
        <f>1.96*mgmt!C455</f>
        <v>7.8792000000000001E-2</v>
      </c>
      <c r="ER244" s="14">
        <f>mgmt!F455</f>
        <v>0.16919999999999999</v>
      </c>
      <c r="ES244" s="14">
        <f>1.96*mgmt!G455</f>
        <v>6.5072000000000005E-2</v>
      </c>
      <c r="ET244" s="14">
        <f>mgmt!D455</f>
        <v>0.28820000000000001</v>
      </c>
      <c r="EU244" s="14">
        <f>1.96*mgmt!E455</f>
        <v>7.7223999999999987E-2</v>
      </c>
      <c r="EV244" s="14">
        <f>mgmt!H455</f>
        <v>7.0999999999999994E-2</v>
      </c>
      <c r="EW244" s="14">
        <f>1.96*mgmt!I455</f>
        <v>3.7631999999999999E-2</v>
      </c>
    </row>
    <row r="245" spans="145:153" x14ac:dyDescent="0.25">
      <c r="EO245" s="7">
        <f>mgmt!$A456</f>
        <v>0.81679999999999997</v>
      </c>
      <c r="EP245" s="14">
        <f>mgmt!B456</f>
        <v>0.47149999999999997</v>
      </c>
      <c r="EQ245" s="14">
        <f>1.96*mgmt!C456</f>
        <v>7.8792000000000001E-2</v>
      </c>
      <c r="ER245" s="14">
        <f>mgmt!F456</f>
        <v>0.16930000000000001</v>
      </c>
      <c r="ES245" s="14">
        <f>1.96*mgmt!G456</f>
        <v>6.5072000000000005E-2</v>
      </c>
      <c r="ET245" s="14">
        <f>mgmt!D456</f>
        <v>0.2883</v>
      </c>
      <c r="EU245" s="14">
        <f>1.96*mgmt!E456</f>
        <v>7.7223999999999987E-2</v>
      </c>
      <c r="EV245" s="14">
        <f>mgmt!H456</f>
        <v>7.0999999999999994E-2</v>
      </c>
      <c r="EW245" s="14">
        <f>1.96*mgmt!I456</f>
        <v>3.7631999999999999E-2</v>
      </c>
    </row>
    <row r="246" spans="145:153" x14ac:dyDescent="0.25">
      <c r="EO246" s="7">
        <f>mgmt!$A457</f>
        <v>0.8266</v>
      </c>
      <c r="EP246" s="14">
        <f>mgmt!B457</f>
        <v>0.46829999999999999</v>
      </c>
      <c r="EQ246" s="14">
        <f>1.96*mgmt!C457</f>
        <v>8.0555999999999989E-2</v>
      </c>
      <c r="ER246" s="14">
        <f>mgmt!F457</f>
        <v>0.17</v>
      </c>
      <c r="ES246" s="14">
        <f>1.96*mgmt!G457</f>
        <v>6.6835999999999993E-2</v>
      </c>
      <c r="ET246" s="14">
        <f>mgmt!D457</f>
        <v>0.2898</v>
      </c>
      <c r="EU246" s="14">
        <f>1.96*mgmt!E457</f>
        <v>7.9380000000000006E-2</v>
      </c>
      <c r="EV246" s="14">
        <f>mgmt!H457</f>
        <v>7.1800000000000003E-2</v>
      </c>
      <c r="EW246" s="14">
        <f>1.96*mgmt!I457</f>
        <v>3.8808000000000002E-2</v>
      </c>
    </row>
    <row r="247" spans="145:153" x14ac:dyDescent="0.25">
      <c r="EO247" s="7">
        <f>mgmt!$A458</f>
        <v>0.82679999999999998</v>
      </c>
      <c r="EP247" s="14">
        <f>mgmt!B458</f>
        <v>0.46829999999999999</v>
      </c>
      <c r="EQ247" s="14">
        <f>1.96*mgmt!C458</f>
        <v>8.0555999999999989E-2</v>
      </c>
      <c r="ER247" s="14">
        <f>mgmt!F458</f>
        <v>0.1701</v>
      </c>
      <c r="ES247" s="14">
        <f>1.96*mgmt!G458</f>
        <v>6.6835999999999993E-2</v>
      </c>
      <c r="ET247" s="14">
        <f>mgmt!D458</f>
        <v>0.2898</v>
      </c>
      <c r="EU247" s="14">
        <f>1.96*mgmt!E458</f>
        <v>7.9575999999999994E-2</v>
      </c>
      <c r="EV247" s="14">
        <f>mgmt!H458</f>
        <v>7.1900000000000006E-2</v>
      </c>
      <c r="EW247" s="14">
        <f>1.96*mgmt!I458</f>
        <v>3.9004000000000004E-2</v>
      </c>
    </row>
    <row r="248" spans="145:153" x14ac:dyDescent="0.25">
      <c r="EO248" s="7">
        <f>mgmt!$A459</f>
        <v>0.83</v>
      </c>
      <c r="EP248" s="14">
        <f>mgmt!B459</f>
        <v>0.4672</v>
      </c>
      <c r="EQ248" s="14">
        <f>1.96*mgmt!C459</f>
        <v>8.1143999999999994E-2</v>
      </c>
      <c r="ER248" s="14">
        <f>mgmt!F459</f>
        <v>0.17030000000000001</v>
      </c>
      <c r="ES248" s="14">
        <f>1.96*mgmt!G459</f>
        <v>6.7423999999999998E-2</v>
      </c>
      <c r="ET248" s="14">
        <f>mgmt!D459</f>
        <v>0.2903</v>
      </c>
      <c r="EU248" s="14">
        <f>1.96*mgmt!E459</f>
        <v>8.0163999999999999E-2</v>
      </c>
      <c r="EV248" s="14">
        <f>mgmt!H459</f>
        <v>7.2099999999999997E-2</v>
      </c>
      <c r="EW248" s="14">
        <f>1.96*mgmt!I459</f>
        <v>3.9396E-2</v>
      </c>
    </row>
    <row r="249" spans="145:153" x14ac:dyDescent="0.25">
      <c r="EO249" s="7">
        <f>mgmt!$A460</f>
        <v>0.83340000000000003</v>
      </c>
      <c r="EP249" s="14">
        <f>mgmt!B460</f>
        <v>0.46610000000000001</v>
      </c>
      <c r="EQ249" s="14">
        <f>1.96*mgmt!C460</f>
        <v>8.1927999999999987E-2</v>
      </c>
      <c r="ER249" s="14">
        <f>mgmt!F460</f>
        <v>0.1706</v>
      </c>
      <c r="ES249" s="14">
        <f>1.96*mgmt!G460</f>
        <v>6.8012000000000003E-2</v>
      </c>
      <c r="ET249" s="14">
        <f>mgmt!D460</f>
        <v>0.29089999999999999</v>
      </c>
      <c r="EU249" s="14">
        <f>1.96*mgmt!E460</f>
        <v>8.0948000000000006E-2</v>
      </c>
      <c r="EV249" s="14">
        <f>mgmt!H460</f>
        <v>7.2499999999999995E-2</v>
      </c>
      <c r="EW249" s="14">
        <f>1.96*mgmt!I460</f>
        <v>3.9787999999999997E-2</v>
      </c>
    </row>
    <row r="250" spans="145:153" x14ac:dyDescent="0.25">
      <c r="EO250" s="7">
        <f>mgmt!$A461</f>
        <v>0.84340000000000004</v>
      </c>
      <c r="EP250" s="14">
        <f>mgmt!B461</f>
        <v>0.46289999999999998</v>
      </c>
      <c r="EQ250" s="14">
        <f>1.96*mgmt!C461</f>
        <v>8.3692000000000003E-2</v>
      </c>
      <c r="ER250" s="14">
        <f>mgmt!F461</f>
        <v>0.1714</v>
      </c>
      <c r="ES250" s="14">
        <f>1.96*mgmt!G461</f>
        <v>6.9776000000000005E-2</v>
      </c>
      <c r="ET250" s="14">
        <f>mgmt!D461</f>
        <v>0.29239999999999999</v>
      </c>
      <c r="EU250" s="14">
        <f>1.96*mgmt!E461</f>
        <v>8.3299999999999999E-2</v>
      </c>
      <c r="EV250" s="14">
        <f>mgmt!H461</f>
        <v>7.3400000000000007E-2</v>
      </c>
      <c r="EW250" s="14">
        <f>1.96*mgmt!I461</f>
        <v>4.1160000000000002E-2</v>
      </c>
    </row>
    <row r="251" spans="145:153" x14ac:dyDescent="0.25">
      <c r="EO251" s="7">
        <f>mgmt!$A462</f>
        <v>0.85</v>
      </c>
      <c r="EP251" s="14">
        <f>mgmt!B462</f>
        <v>0.4607</v>
      </c>
      <c r="EQ251" s="14">
        <f>1.96*mgmt!C462</f>
        <v>8.4867999999999999E-2</v>
      </c>
      <c r="ER251" s="14">
        <f>mgmt!F462</f>
        <v>0.1719</v>
      </c>
      <c r="ES251" s="14">
        <f>1.96*mgmt!G462</f>
        <v>7.0952000000000001E-2</v>
      </c>
      <c r="ET251" s="14">
        <f>mgmt!D462</f>
        <v>0.29339999999999999</v>
      </c>
      <c r="EU251" s="14">
        <f>1.96*mgmt!E462</f>
        <v>8.4867999999999999E-2</v>
      </c>
      <c r="EV251" s="14">
        <f>mgmt!H462</f>
        <v>7.3999999999999996E-2</v>
      </c>
      <c r="EW251" s="14">
        <f>1.96*mgmt!I462</f>
        <v>4.2139999999999997E-2</v>
      </c>
    </row>
    <row r="252" spans="145:153" x14ac:dyDescent="0.25">
      <c r="EO252" s="7">
        <f>mgmt!$A463</f>
        <v>0.85340000000000005</v>
      </c>
      <c r="EP252" s="14">
        <f>mgmt!B463</f>
        <v>0.45960000000000001</v>
      </c>
      <c r="EQ252" s="14">
        <f>1.96*mgmt!C463</f>
        <v>8.5652000000000006E-2</v>
      </c>
      <c r="ER252" s="14">
        <f>mgmt!F463</f>
        <v>0.17219999999999999</v>
      </c>
      <c r="ES252" s="14">
        <f>1.96*mgmt!G463</f>
        <v>7.1539999999999992E-2</v>
      </c>
      <c r="ET252" s="14">
        <f>mgmt!D463</f>
        <v>0.29399999999999998</v>
      </c>
      <c r="EU252" s="14">
        <f>1.96*mgmt!E463</f>
        <v>8.5652000000000006E-2</v>
      </c>
      <c r="EV252" s="14">
        <f>mgmt!H463</f>
        <v>7.4300000000000005E-2</v>
      </c>
      <c r="EW252" s="14">
        <f>1.96*mgmt!I463</f>
        <v>4.2728000000000002E-2</v>
      </c>
    </row>
    <row r="253" spans="145:153" x14ac:dyDescent="0.25">
      <c r="EO253" s="7">
        <f>mgmt!$A464</f>
        <v>0.86</v>
      </c>
      <c r="EP253" s="14">
        <f>mgmt!B464</f>
        <v>0.45750000000000002</v>
      </c>
      <c r="EQ253" s="14">
        <f>1.96*mgmt!C464</f>
        <v>8.6828000000000002E-2</v>
      </c>
      <c r="ER253" s="14">
        <f>mgmt!F464</f>
        <v>0.17269999999999999</v>
      </c>
      <c r="ES253" s="14">
        <f>1.96*mgmt!G464</f>
        <v>7.2716000000000003E-2</v>
      </c>
      <c r="ET253" s="14">
        <f>mgmt!D464</f>
        <v>0.29499999999999998</v>
      </c>
      <c r="EU253" s="14">
        <f>1.96*mgmt!E464</f>
        <v>8.7219999999999992E-2</v>
      </c>
      <c r="EV253" s="14">
        <f>mgmt!H464</f>
        <v>7.4899999999999994E-2</v>
      </c>
      <c r="EW253" s="14">
        <f>1.96*mgmt!I464</f>
        <v>4.3707999999999997E-2</v>
      </c>
    </row>
    <row r="254" spans="145:153" x14ac:dyDescent="0.25">
      <c r="EO254" s="7">
        <f>mgmt!$A465</f>
        <v>0.86660000000000004</v>
      </c>
      <c r="EP254" s="14">
        <f>mgmt!B465</f>
        <v>0.45529999999999998</v>
      </c>
      <c r="EQ254" s="14">
        <f>1.96*mgmt!C465</f>
        <v>8.8003999999999999E-2</v>
      </c>
      <c r="ER254" s="14">
        <f>mgmt!F465</f>
        <v>0.17319999999999999</v>
      </c>
      <c r="ES254" s="14">
        <f>1.96*mgmt!G465</f>
        <v>7.3891999999999999E-2</v>
      </c>
      <c r="ET254" s="14">
        <f>mgmt!D465</f>
        <v>0.29599999999999999</v>
      </c>
      <c r="EU254" s="14">
        <f>1.96*mgmt!E465</f>
        <v>8.8787999999999992E-2</v>
      </c>
      <c r="EV254" s="14">
        <f>mgmt!H465</f>
        <v>7.5499999999999998E-2</v>
      </c>
      <c r="EW254" s="14">
        <f>1.96*mgmt!I465</f>
        <v>4.4687999999999999E-2</v>
      </c>
    </row>
    <row r="255" spans="145:153" x14ac:dyDescent="0.25">
      <c r="EO255" s="7">
        <f>mgmt!$A466</f>
        <v>0.86680000000000001</v>
      </c>
      <c r="EP255" s="14">
        <f>mgmt!B466</f>
        <v>0.45529999999999998</v>
      </c>
      <c r="EQ255" s="14">
        <f>1.96*mgmt!C466</f>
        <v>8.8003999999999999E-2</v>
      </c>
      <c r="ER255" s="14">
        <f>mgmt!F466</f>
        <v>0.17319999999999999</v>
      </c>
      <c r="ES255" s="14">
        <f>1.96*mgmt!G466</f>
        <v>7.3891999999999999E-2</v>
      </c>
      <c r="ET255" s="14">
        <f>mgmt!D466</f>
        <v>0.29599999999999999</v>
      </c>
      <c r="EU255" s="14">
        <f>1.96*mgmt!E466</f>
        <v>8.8984000000000008E-2</v>
      </c>
      <c r="EV255" s="14">
        <f>mgmt!H466</f>
        <v>7.5499999999999998E-2</v>
      </c>
      <c r="EW255" s="14">
        <f>1.96*mgmt!I466</f>
        <v>4.4687999999999999E-2</v>
      </c>
    </row>
    <row r="256" spans="145:153" x14ac:dyDescent="0.25">
      <c r="EO256" s="7">
        <f>mgmt!$A467</f>
        <v>0.87</v>
      </c>
      <c r="EP256" s="14">
        <f>mgmt!B467</f>
        <v>0.45419999999999999</v>
      </c>
      <c r="EQ256" s="14">
        <f>1.96*mgmt!C467</f>
        <v>8.859199999999999E-2</v>
      </c>
      <c r="ER256" s="14">
        <f>mgmt!F467</f>
        <v>0.1734</v>
      </c>
      <c r="ES256" s="14">
        <f>1.96*mgmt!G467</f>
        <v>7.4479999999999991E-2</v>
      </c>
      <c r="ET256" s="14">
        <f>mgmt!D467</f>
        <v>0.29649999999999999</v>
      </c>
      <c r="EU256" s="14">
        <f>1.96*mgmt!E467</f>
        <v>8.9571999999999999E-2</v>
      </c>
      <c r="EV256" s="14">
        <f>mgmt!H467</f>
        <v>7.5800000000000006E-2</v>
      </c>
      <c r="EW256" s="14">
        <f>1.96*mgmt!I467</f>
        <v>4.5079999999999995E-2</v>
      </c>
    </row>
    <row r="257" spans="145:153" x14ac:dyDescent="0.25">
      <c r="EO257" s="7">
        <f>mgmt!$A468</f>
        <v>0.88</v>
      </c>
      <c r="EP257" s="14">
        <f>mgmt!B468</f>
        <v>0.45100000000000001</v>
      </c>
      <c r="EQ257" s="14">
        <f>1.96*mgmt!C468</f>
        <v>9.0551999999999994E-2</v>
      </c>
      <c r="ER257" s="14">
        <f>mgmt!F468</f>
        <v>0.17419999999999999</v>
      </c>
      <c r="ES257" s="14">
        <f>1.96*mgmt!G468</f>
        <v>7.6439999999999994E-2</v>
      </c>
      <c r="ET257" s="14">
        <f>mgmt!D468</f>
        <v>0.29809999999999998</v>
      </c>
      <c r="EU257" s="14">
        <f>1.96*mgmt!E468</f>
        <v>9.2119999999999994E-2</v>
      </c>
      <c r="EV257" s="14">
        <f>mgmt!H468</f>
        <v>7.6700000000000004E-2</v>
      </c>
      <c r="EW257" s="14">
        <f>1.96*mgmt!I468</f>
        <v>4.6648000000000002E-2</v>
      </c>
    </row>
    <row r="258" spans="145:153" x14ac:dyDescent="0.25">
      <c r="EO258" s="7">
        <f>mgmt!$A469</f>
        <v>0.88339999999999996</v>
      </c>
      <c r="EP258" s="14">
        <f>mgmt!B469</f>
        <v>0.44990000000000002</v>
      </c>
      <c r="EQ258" s="14">
        <f>1.96*mgmt!C469</f>
        <v>9.1139999999999999E-2</v>
      </c>
      <c r="ER258" s="14">
        <f>mgmt!F469</f>
        <v>0.17449999999999999</v>
      </c>
      <c r="ES258" s="14">
        <f>1.96*mgmt!G469</f>
        <v>7.7027999999999999E-2</v>
      </c>
      <c r="ET258" s="14">
        <f>mgmt!D469</f>
        <v>0.29859999999999998</v>
      </c>
      <c r="EU258" s="14">
        <f>1.96*mgmt!E469</f>
        <v>9.2904E-2</v>
      </c>
      <c r="EV258" s="14">
        <f>mgmt!H469</f>
        <v>7.7100000000000002E-2</v>
      </c>
      <c r="EW258" s="14">
        <f>1.96*mgmt!I469</f>
        <v>4.7236E-2</v>
      </c>
    </row>
    <row r="259" spans="145:153" x14ac:dyDescent="0.25">
      <c r="EO259" s="7">
        <f>mgmt!$A470</f>
        <v>0.89339999999999997</v>
      </c>
      <c r="EP259" s="14">
        <f>mgmt!B470</f>
        <v>0.44669999999999999</v>
      </c>
      <c r="EQ259" s="14">
        <f>1.96*mgmt!C470</f>
        <v>9.3100000000000002E-2</v>
      </c>
      <c r="ER259" s="14">
        <f>mgmt!F470</f>
        <v>0.17519999999999999</v>
      </c>
      <c r="ES259" s="14">
        <f>1.96*mgmt!G470</f>
        <v>7.8988000000000003E-2</v>
      </c>
      <c r="ET259" s="14">
        <f>mgmt!D470</f>
        <v>0.30009999999999998</v>
      </c>
      <c r="EU259" s="14">
        <f>1.96*mgmt!E470</f>
        <v>9.5451999999999995E-2</v>
      </c>
      <c r="EV259" s="14">
        <f>mgmt!H470</f>
        <v>7.8E-2</v>
      </c>
      <c r="EW259" s="14">
        <f>1.96*mgmt!I470</f>
        <v>4.8803999999999993E-2</v>
      </c>
    </row>
    <row r="260" spans="145:153" x14ac:dyDescent="0.25">
      <c r="EO260" s="7">
        <f>mgmt!$A471</f>
        <v>0.9</v>
      </c>
      <c r="EP260" s="14">
        <f>mgmt!B471</f>
        <v>0.44450000000000001</v>
      </c>
      <c r="EQ260" s="14">
        <f>1.96*mgmt!C471</f>
        <v>9.4275999999999999E-2</v>
      </c>
      <c r="ER260" s="14">
        <f>mgmt!F471</f>
        <v>0.1757</v>
      </c>
      <c r="ES260" s="14">
        <f>1.96*mgmt!G471</f>
        <v>8.0163999999999999E-2</v>
      </c>
      <c r="ET260" s="14">
        <f>mgmt!D471</f>
        <v>0.30109999999999998</v>
      </c>
      <c r="EU260" s="14">
        <f>1.96*mgmt!E471</f>
        <v>9.7020000000000009E-2</v>
      </c>
      <c r="EV260" s="14">
        <f>mgmt!H471</f>
        <v>7.8600000000000003E-2</v>
      </c>
      <c r="EW260" s="14">
        <f>1.96*mgmt!I471</f>
        <v>4.9979999999999997E-2</v>
      </c>
    </row>
    <row r="261" spans="145:153" x14ac:dyDescent="0.25">
      <c r="EO261" s="7">
        <f>mgmt!$A472</f>
        <v>0.91</v>
      </c>
      <c r="EP261" s="14">
        <f>mgmt!B472</f>
        <v>0.44130000000000003</v>
      </c>
      <c r="EQ261" s="14">
        <f>1.96*mgmt!C472</f>
        <v>9.6235999999999988E-2</v>
      </c>
      <c r="ER261" s="14">
        <f>mgmt!F472</f>
        <v>0.17649999999999999</v>
      </c>
      <c r="ES261" s="14">
        <f>1.96*mgmt!G472</f>
        <v>8.2124000000000003E-2</v>
      </c>
      <c r="ET261" s="14">
        <f>mgmt!D472</f>
        <v>0.30259999999999998</v>
      </c>
      <c r="EU261" s="14">
        <f>1.96*mgmt!E472</f>
        <v>9.9372000000000002E-2</v>
      </c>
      <c r="EV261" s="14">
        <f>mgmt!H472</f>
        <v>7.9600000000000004E-2</v>
      </c>
      <c r="EW261" s="14">
        <f>1.96*mgmt!I472</f>
        <v>5.1547999999999997E-2</v>
      </c>
    </row>
    <row r="262" spans="145:153" x14ac:dyDescent="0.25">
      <c r="EO262" s="7">
        <f>mgmt!$A473</f>
        <v>0.93340000000000001</v>
      </c>
      <c r="EP262" s="14">
        <f>mgmt!B473</f>
        <v>0.43369999999999997</v>
      </c>
      <c r="EQ262" s="14">
        <f>1.96*mgmt!C473</f>
        <v>0.100548</v>
      </c>
      <c r="ER262" s="14">
        <f>mgmt!F473</f>
        <v>0.17829999999999999</v>
      </c>
      <c r="ES262" s="14">
        <f>1.96*mgmt!G473</f>
        <v>8.6632000000000001E-2</v>
      </c>
      <c r="ET262" s="14">
        <f>mgmt!D473</f>
        <v>0.30620000000000003</v>
      </c>
      <c r="EU262" s="14">
        <f>1.96*mgmt!E473</f>
        <v>0.105448</v>
      </c>
      <c r="EV262" s="14">
        <f>mgmt!H473</f>
        <v>8.1799999999999998E-2</v>
      </c>
      <c r="EW262" s="14">
        <f>1.96*mgmt!I473</f>
        <v>5.5664000000000005E-2</v>
      </c>
    </row>
    <row r="263" spans="145:153" x14ac:dyDescent="0.25">
      <c r="EO263" s="7">
        <f>mgmt!$A474</f>
        <v>0.95</v>
      </c>
      <c r="EP263" s="14">
        <f>mgmt!B474</f>
        <v>0.4284</v>
      </c>
      <c r="EQ263" s="14">
        <f>1.96*mgmt!C474</f>
        <v>0.103488</v>
      </c>
      <c r="ER263" s="14">
        <f>mgmt!F474</f>
        <v>0.17949999999999999</v>
      </c>
      <c r="ES263" s="14">
        <f>1.96*mgmt!G474</f>
        <v>8.9964000000000002E-2</v>
      </c>
      <c r="ET263" s="14">
        <f>mgmt!D474</f>
        <v>0.30859999999999999</v>
      </c>
      <c r="EU263" s="14">
        <f>1.96*mgmt!E474</f>
        <v>0.10956399999999999</v>
      </c>
      <c r="EV263" s="14">
        <f>mgmt!H474</f>
        <v>8.3500000000000005E-2</v>
      </c>
      <c r="EW263" s="14">
        <f>1.96*mgmt!I474</f>
        <v>5.8603999999999996E-2</v>
      </c>
    </row>
    <row r="264" spans="145:153" x14ac:dyDescent="0.25">
      <c r="EO264" s="7">
        <f>mgmt!$A475</f>
        <v>0.96</v>
      </c>
      <c r="EP264" s="14">
        <f>mgmt!B475</f>
        <v>0.42520000000000002</v>
      </c>
      <c r="EQ264" s="14">
        <f>1.96*mgmt!C475</f>
        <v>0.105448</v>
      </c>
      <c r="ER264" s="14">
        <f>mgmt!F475</f>
        <v>0.1802</v>
      </c>
      <c r="ES264" s="14">
        <f>1.96*mgmt!G475</f>
        <v>9.1923999999999992E-2</v>
      </c>
      <c r="ET264" s="14">
        <f>mgmt!D475</f>
        <v>0.31009999999999999</v>
      </c>
      <c r="EU264" s="14">
        <f>1.96*mgmt!E475</f>
        <v>0.112112</v>
      </c>
      <c r="EV264" s="14">
        <f>mgmt!H475</f>
        <v>8.4500000000000006E-2</v>
      </c>
      <c r="EW264" s="14">
        <f>1.96*mgmt!I475</f>
        <v>6.0367999999999998E-2</v>
      </c>
    </row>
    <row r="265" spans="145:153" x14ac:dyDescent="0.25">
      <c r="EO265" s="7">
        <f>mgmt!$A476</f>
        <v>1</v>
      </c>
      <c r="EP265" s="14">
        <f>mgmt!B476</f>
        <v>0.41239999999999999</v>
      </c>
      <c r="EQ265" s="14">
        <f>1.96*mgmt!C476</f>
        <v>0.11250399999999999</v>
      </c>
      <c r="ER265" s="14">
        <f>mgmt!F476</f>
        <v>0.18310000000000001</v>
      </c>
      <c r="ES265" s="14">
        <f>1.96*mgmt!G476</f>
        <v>0.100156</v>
      </c>
      <c r="ET265" s="14">
        <f>mgmt!D476</f>
        <v>0.316</v>
      </c>
      <c r="EU265" s="14">
        <f>1.96*mgmt!E476</f>
        <v>0.122696</v>
      </c>
      <c r="EV265" s="14">
        <f>mgmt!H476</f>
        <v>8.8499999999999995E-2</v>
      </c>
      <c r="EW265" s="14">
        <f>1.96*mgmt!I476</f>
        <v>6.8207999999999991E-2</v>
      </c>
    </row>
    <row r="266" spans="145:153" x14ac:dyDescent="0.25">
      <c r="EO266" s="7"/>
      <c r="EP266" s="14"/>
      <c r="EQ266" s="14"/>
      <c r="ER266" s="14"/>
      <c r="ES266" s="14"/>
      <c r="ET266" s="14"/>
      <c r="EU266" s="14"/>
      <c r="EV266" s="14"/>
      <c r="EW266" s="14"/>
    </row>
    <row r="267" spans="145:153" x14ac:dyDescent="0.25">
      <c r="EO267" s="7"/>
      <c r="EP267" s="14"/>
      <c r="EQ267" s="14"/>
      <c r="ER267" s="14"/>
      <c r="ES267" s="14"/>
      <c r="ET267" s="14"/>
      <c r="EU267" s="14"/>
      <c r="EV267" s="14"/>
      <c r="EW267" s="14"/>
    </row>
    <row r="268" spans="145:153" x14ac:dyDescent="0.25">
      <c r="EO268" s="7"/>
      <c r="EP268" s="14"/>
      <c r="EQ268" s="14"/>
      <c r="ER268" s="14"/>
      <c r="ES268" s="14"/>
      <c r="ET268" s="14"/>
      <c r="EU268" s="14"/>
      <c r="EV268" s="14"/>
      <c r="EW268" s="14"/>
    </row>
    <row r="269" spans="145:153" x14ac:dyDescent="0.25">
      <c r="EO269" s="7"/>
      <c r="EP269" s="14"/>
      <c r="EQ269" s="14"/>
      <c r="ER269" s="14"/>
      <c r="ES269" s="14"/>
      <c r="ET269" s="14"/>
      <c r="EU269" s="14"/>
      <c r="EV269" s="14"/>
      <c r="EW269" s="14"/>
    </row>
    <row r="270" spans="145:153" x14ac:dyDescent="0.25">
      <c r="EO270" s="7"/>
      <c r="EP270" s="14"/>
      <c r="EQ270" s="14"/>
      <c r="ER270" s="14"/>
      <c r="ES270" s="14"/>
      <c r="ET270" s="14"/>
      <c r="EU270" s="14"/>
      <c r="EV270" s="14"/>
    </row>
    <row r="271" spans="145:153" x14ac:dyDescent="0.25">
      <c r="EO271" s="7"/>
      <c r="EP271" s="14"/>
      <c r="EQ271" s="14"/>
      <c r="ER271" s="14"/>
      <c r="ES271" s="14"/>
      <c r="ET271" s="14"/>
      <c r="EU271" s="14"/>
      <c r="EV271" s="14"/>
    </row>
    <row r="272" spans="145:153" x14ac:dyDescent="0.25">
      <c r="EO272" s="7"/>
      <c r="EP272" s="14"/>
      <c r="EQ272" s="14"/>
      <c r="ER272" s="14"/>
      <c r="ES272" s="14"/>
      <c r="ET272" s="14"/>
      <c r="EU272" s="14"/>
      <c r="EV272" s="14"/>
    </row>
    <row r="273" spans="145:152" x14ac:dyDescent="0.25">
      <c r="EO273" s="7"/>
      <c r="EP273" s="14"/>
      <c r="EQ273" s="14"/>
      <c r="ER273" s="14"/>
      <c r="ES273" s="14"/>
      <c r="ET273" s="14"/>
      <c r="EU273" s="14"/>
      <c r="EV273" s="14"/>
    </row>
    <row r="274" spans="145:152" x14ac:dyDescent="0.25">
      <c r="EO274" s="7"/>
      <c r="EP274" s="14"/>
      <c r="EQ274" s="14"/>
      <c r="ER274" s="14"/>
      <c r="ES274" s="14"/>
      <c r="ET274" s="14"/>
      <c r="EU274" s="14"/>
      <c r="EV274" s="14"/>
    </row>
    <row r="275" spans="145:152" x14ac:dyDescent="0.25">
      <c r="EO275" s="7"/>
      <c r="EP275" s="14"/>
      <c r="EQ275" s="14"/>
      <c r="ER275" s="14"/>
      <c r="ES275" s="14"/>
      <c r="ET275" s="14"/>
      <c r="EU275" s="14"/>
      <c r="EV275" s="14"/>
    </row>
    <row r="276" spans="145:152" x14ac:dyDescent="0.25">
      <c r="EO276" s="7"/>
      <c r="EP276" s="14"/>
      <c r="EQ276" s="14"/>
      <c r="ER276" s="14"/>
      <c r="ES276" s="14"/>
      <c r="ET276" s="14"/>
      <c r="EU276" s="14"/>
      <c r="EV276" s="14"/>
    </row>
    <row r="277" spans="145:152" x14ac:dyDescent="0.25">
      <c r="EO277" s="7"/>
      <c r="EP277" s="14"/>
      <c r="EQ277" s="14"/>
      <c r="ER277" s="14"/>
      <c r="ES277" s="14"/>
      <c r="ET277" s="14"/>
      <c r="EU277" s="14"/>
      <c r="EV277" s="14"/>
    </row>
    <row r="278" spans="145:152" x14ac:dyDescent="0.25">
      <c r="EO278" s="7"/>
      <c r="EP278" s="14"/>
      <c r="EQ278" s="14"/>
      <c r="ER278" s="14"/>
      <c r="ES278" s="14"/>
      <c r="ET278" s="14"/>
      <c r="EU278" s="14"/>
      <c r="EV278" s="14"/>
    </row>
  </sheetData>
  <sortState xmlns:xlrd2="http://schemas.microsoft.com/office/spreadsheetml/2017/richdata2" ref="S52:AF61">
    <sortCondition ref="AF52:AF61"/>
  </sortState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24"/>
  <sheetViews>
    <sheetView topLeftCell="A202" workbookViewId="0">
      <selection activeCell="B156" sqref="B156"/>
    </sheetView>
  </sheetViews>
  <sheetFormatPr defaultRowHeight="15" x14ac:dyDescent="0.25"/>
  <cols>
    <col min="1" max="1" width="29.7109375" bestFit="1" customWidth="1"/>
    <col min="2" max="2" width="12.5703125" bestFit="1" customWidth="1"/>
    <col min="3" max="4" width="9.5703125" bestFit="1" customWidth="1"/>
    <col min="5" max="5" width="9.140625" bestFit="1" customWidth="1"/>
    <col min="6" max="6" width="9.5703125" bestFit="1" customWidth="1"/>
    <col min="7" max="7" width="7.28515625" bestFit="1" customWidth="1"/>
    <col min="9" max="9" width="6.5703125" bestFit="1" customWidth="1"/>
    <col min="10" max="10" width="8.5703125" bestFit="1" customWidth="1"/>
    <col min="11" max="11" width="9.5703125" bestFit="1" customWidth="1"/>
  </cols>
  <sheetData>
    <row r="1" spans="1:6" ht="18.75" x14ac:dyDescent="0.25">
      <c r="A1" s="1" t="s">
        <v>129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13356</v>
      </c>
      <c r="C5" s="2"/>
      <c r="D5" s="2"/>
      <c r="E5" s="2"/>
      <c r="F5" s="2"/>
    </row>
    <row r="6" spans="1:6" x14ac:dyDescent="0.25">
      <c r="A6" s="3" t="s">
        <v>2</v>
      </c>
      <c r="B6" s="2">
        <v>18</v>
      </c>
      <c r="C6" s="2"/>
      <c r="D6" s="2"/>
      <c r="E6" s="2"/>
      <c r="F6" s="2"/>
    </row>
    <row r="7" spans="1:6" x14ac:dyDescent="0.25">
      <c r="A7" s="3" t="s">
        <v>3</v>
      </c>
      <c r="B7" s="2">
        <v>8.6648999999999994</v>
      </c>
      <c r="C7" s="2"/>
      <c r="D7" s="2"/>
      <c r="E7" s="2"/>
      <c r="F7" s="2"/>
    </row>
    <row r="8" spans="1:6" x14ac:dyDescent="0.25">
      <c r="A8" s="3" t="s">
        <v>4</v>
      </c>
      <c r="B8" s="2">
        <v>8.6648999999999994</v>
      </c>
      <c r="C8" s="2"/>
      <c r="D8" s="2"/>
      <c r="E8" s="2"/>
      <c r="F8" s="2"/>
    </row>
    <row r="9" spans="1:6" x14ac:dyDescent="0.25">
      <c r="A9" s="3" t="s">
        <v>5</v>
      </c>
      <c r="B9" s="2">
        <v>417248</v>
      </c>
      <c r="C9" s="2"/>
      <c r="D9" s="2"/>
      <c r="E9" s="2"/>
      <c r="F9" s="2"/>
    </row>
    <row r="10" spans="1:6" x14ac:dyDescent="0.25">
      <c r="A10" s="3" t="s">
        <v>6</v>
      </c>
      <c r="B10" s="2">
        <v>417248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-14388.8837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-14388.8837</v>
      </c>
      <c r="C27" s="2"/>
      <c r="D27" s="2"/>
      <c r="E27" s="2"/>
      <c r="F27" s="2"/>
    </row>
    <row r="28" spans="1:6" x14ac:dyDescent="0.25">
      <c r="A28" s="3" t="s">
        <v>24</v>
      </c>
      <c r="B28" s="2">
        <v>28948.7624</v>
      </c>
      <c r="C28" s="2"/>
      <c r="D28" s="2"/>
      <c r="E28" s="2"/>
      <c r="F28" s="2"/>
    </row>
    <row r="29" spans="1:6" x14ac:dyDescent="0.25">
      <c r="A29" s="3" t="s">
        <v>25</v>
      </c>
      <c r="B29" s="2">
        <v>28813.767500000002</v>
      </c>
      <c r="C29" s="2"/>
      <c r="D29" s="2"/>
      <c r="E29" s="2"/>
      <c r="F29" s="2"/>
    </row>
    <row r="30" spans="1:6" x14ac:dyDescent="0.25">
      <c r="A30" s="3" t="s">
        <v>26</v>
      </c>
      <c r="B30" s="2">
        <v>28831.767500000002</v>
      </c>
      <c r="C30" s="2"/>
      <c r="D30" s="2"/>
      <c r="E30" s="2"/>
      <c r="F30" s="2"/>
    </row>
    <row r="31" spans="1:6" x14ac:dyDescent="0.25">
      <c r="A31" s="3" t="s">
        <v>27</v>
      </c>
      <c r="B31" s="2">
        <v>28966.7624</v>
      </c>
      <c r="C31" s="2"/>
      <c r="D31" s="2"/>
      <c r="E31" s="2"/>
      <c r="F31" s="2"/>
    </row>
    <row r="32" spans="1:6" x14ac:dyDescent="0.25">
      <c r="A32" s="3" t="s">
        <v>28</v>
      </c>
      <c r="B32" s="2">
        <v>28891.5602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0.43530000000000002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2.69E-2</v>
      </c>
      <c r="C38" s="2"/>
      <c r="D38" s="2"/>
      <c r="E38" s="2"/>
      <c r="F38" s="2"/>
    </row>
    <row r="39" spans="1:6" x14ac:dyDescent="0.25">
      <c r="A39" s="3" t="s">
        <v>33</v>
      </c>
      <c r="B39" s="2">
        <v>2.3900000000000001E-2</v>
      </c>
      <c r="C39" s="2"/>
      <c r="D39" s="2"/>
      <c r="E39" s="2"/>
      <c r="F39" s="2"/>
    </row>
    <row r="40" spans="1:6" x14ac:dyDescent="0.25">
      <c r="A40" s="3" t="s">
        <v>34</v>
      </c>
      <c r="B40" s="2">
        <v>-28605.472699999998</v>
      </c>
      <c r="C40" s="2"/>
      <c r="D40" s="2"/>
      <c r="E40" s="2"/>
      <c r="F40" s="2"/>
    </row>
    <row r="41" spans="1:6" x14ac:dyDescent="0.25">
      <c r="A41" s="3" t="s">
        <v>35</v>
      </c>
      <c r="B41" s="2">
        <v>14216.588900000001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57210.945299999999</v>
      </c>
      <c r="C42" s="2"/>
      <c r="D42" s="2"/>
      <c r="E42" s="2"/>
      <c r="F42" s="2"/>
    </row>
    <row r="43" spans="1:6" x14ac:dyDescent="0.25">
      <c r="A43" s="3" t="s">
        <v>37</v>
      </c>
      <c r="B43" s="2">
        <v>57606.935299999997</v>
      </c>
      <c r="C43" s="2"/>
      <c r="D43" s="2"/>
      <c r="E43" s="2"/>
      <c r="F43" s="2"/>
    </row>
    <row r="44" spans="1:6" x14ac:dyDescent="0.25">
      <c r="A44" s="3" t="s">
        <v>38</v>
      </c>
      <c r="B44" s="2">
        <v>57381.940300000002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7541.9602000000004</v>
      </c>
      <c r="C48" s="2">
        <v>0</v>
      </c>
      <c r="D48" s="2">
        <v>0</v>
      </c>
      <c r="E48" s="2">
        <v>0</v>
      </c>
      <c r="F48" s="2">
        <v>7541.9602000000004</v>
      </c>
    </row>
    <row r="49" spans="1:6" x14ac:dyDescent="0.25">
      <c r="A49" s="3" t="s">
        <v>43</v>
      </c>
      <c r="B49" s="2">
        <v>3225.4146000000001</v>
      </c>
      <c r="C49" s="2">
        <v>0</v>
      </c>
      <c r="D49" s="2">
        <v>0</v>
      </c>
      <c r="E49" s="2">
        <v>0</v>
      </c>
      <c r="F49" s="2">
        <v>3225.4146000000001</v>
      </c>
    </row>
    <row r="50" spans="1:6" x14ac:dyDescent="0.25">
      <c r="A50" s="3" t="s">
        <v>44</v>
      </c>
      <c r="B50" s="2">
        <v>1928.9573</v>
      </c>
      <c r="C50" s="2">
        <v>0</v>
      </c>
      <c r="D50" s="2">
        <v>0</v>
      </c>
      <c r="E50" s="2">
        <v>0</v>
      </c>
      <c r="F50" s="2">
        <v>1928.9573</v>
      </c>
    </row>
    <row r="51" spans="1:6" x14ac:dyDescent="0.25">
      <c r="A51" s="3" t="s">
        <v>45</v>
      </c>
      <c r="B51" s="2">
        <v>659.66790000000003</v>
      </c>
      <c r="C51" s="2">
        <v>0</v>
      </c>
      <c r="D51" s="2">
        <v>0</v>
      </c>
      <c r="E51" s="2">
        <v>0</v>
      </c>
      <c r="F51" s="2">
        <v>659.66790000000003</v>
      </c>
    </row>
    <row r="52" spans="1:6" x14ac:dyDescent="0.25">
      <c r="A52" s="3" t="s">
        <v>46</v>
      </c>
      <c r="B52" s="2">
        <v>13356</v>
      </c>
      <c r="C52" s="2">
        <v>0</v>
      </c>
      <c r="D52" s="2">
        <v>0</v>
      </c>
      <c r="E52" s="2">
        <v>0</v>
      </c>
      <c r="F52" s="2">
        <v>13356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4356.3972000000003</v>
      </c>
      <c r="C56" s="2">
        <v>1762.2950000000001</v>
      </c>
      <c r="D56" s="2">
        <v>1055.9652000000001</v>
      </c>
      <c r="E56" s="2">
        <v>367.30279999999999</v>
      </c>
      <c r="F56" s="2">
        <v>7541.9602000000004</v>
      </c>
    </row>
    <row r="57" spans="1:6" x14ac:dyDescent="0.25">
      <c r="A57" s="3" t="s">
        <v>43</v>
      </c>
      <c r="B57" s="2">
        <v>1762.2950000000001</v>
      </c>
      <c r="C57" s="2">
        <v>831.97940000000006</v>
      </c>
      <c r="D57" s="2">
        <v>471.6635</v>
      </c>
      <c r="E57" s="2">
        <v>159.47659999999999</v>
      </c>
      <c r="F57" s="2">
        <v>3225.4146000000001</v>
      </c>
    </row>
    <row r="58" spans="1:6" x14ac:dyDescent="0.25">
      <c r="A58" s="3" t="s">
        <v>44</v>
      </c>
      <c r="B58" s="2">
        <v>1055.9652000000001</v>
      </c>
      <c r="C58" s="2">
        <v>471.6635</v>
      </c>
      <c r="D58" s="2">
        <v>310.04640000000001</v>
      </c>
      <c r="E58" s="2">
        <v>91.282200000000003</v>
      </c>
      <c r="F58" s="2">
        <v>1928.9573</v>
      </c>
    </row>
    <row r="59" spans="1:6" x14ac:dyDescent="0.25">
      <c r="A59" s="3" t="s">
        <v>45</v>
      </c>
      <c r="B59" s="2">
        <v>367.30279999999999</v>
      </c>
      <c r="C59" s="2">
        <v>159.47659999999999</v>
      </c>
      <c r="D59" s="2">
        <v>91.282200000000003</v>
      </c>
      <c r="E59" s="2">
        <v>41.606299999999997</v>
      </c>
      <c r="F59" s="2">
        <v>659.66790000000003</v>
      </c>
    </row>
    <row r="60" spans="1:6" x14ac:dyDescent="0.25">
      <c r="A60" s="3" t="s">
        <v>46</v>
      </c>
      <c r="B60" s="2">
        <v>7541.9602000000004</v>
      </c>
      <c r="C60" s="2">
        <v>3225.4146000000001</v>
      </c>
      <c r="D60" s="2">
        <v>1928.9573</v>
      </c>
      <c r="E60" s="2">
        <v>659.66790000000003</v>
      </c>
      <c r="F60" s="2">
        <v>13356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0.43530000000000002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2.69E-2</v>
      </c>
      <c r="C65" s="2"/>
      <c r="D65" s="2"/>
      <c r="E65" s="2"/>
      <c r="F65" s="2"/>
    </row>
    <row r="66" spans="1:6" x14ac:dyDescent="0.25">
      <c r="A66" s="3" t="s">
        <v>33</v>
      </c>
      <c r="B66" s="2">
        <v>2.3900000000000001E-2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ht="45" customHeight="1" x14ac:dyDescent="0.25">
      <c r="A69" s="3" t="s">
        <v>50</v>
      </c>
      <c r="B69" s="27" t="s">
        <v>130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13356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93</v>
      </c>
      <c r="B140" s="2" t="s">
        <v>94</v>
      </c>
      <c r="C140" s="2">
        <v>6</v>
      </c>
      <c r="D140" s="2"/>
      <c r="E140" s="2"/>
      <c r="F140" s="2"/>
    </row>
    <row r="141" spans="1:6" x14ac:dyDescent="0.25">
      <c r="A141" s="3" t="s">
        <v>95</v>
      </c>
      <c r="B141" s="2">
        <v>1</v>
      </c>
      <c r="C141" s="2"/>
      <c r="D141" s="2"/>
      <c r="E141" s="2"/>
      <c r="F141" s="2"/>
    </row>
    <row r="142" spans="1:6" x14ac:dyDescent="0.25">
      <c r="A142" s="3" t="s">
        <v>96</v>
      </c>
      <c r="B142" s="2">
        <v>2</v>
      </c>
      <c r="C142" s="2"/>
      <c r="D142" s="2"/>
      <c r="E142" s="2"/>
      <c r="F142" s="2"/>
    </row>
    <row r="143" spans="1:6" x14ac:dyDescent="0.25">
      <c r="A143" s="3" t="s">
        <v>97</v>
      </c>
      <c r="B143" s="2">
        <v>3</v>
      </c>
      <c r="C143" s="2"/>
      <c r="D143" s="2"/>
      <c r="E143" s="2"/>
      <c r="F143" s="2"/>
    </row>
    <row r="144" spans="1:6" x14ac:dyDescent="0.25">
      <c r="A144" s="3" t="s">
        <v>98</v>
      </c>
      <c r="B144" s="2">
        <v>4</v>
      </c>
      <c r="C144" s="2"/>
      <c r="D144" s="2"/>
      <c r="E144" s="2"/>
      <c r="F144" s="2"/>
    </row>
    <row r="145" spans="1:16" x14ac:dyDescent="0.25">
      <c r="A145" s="3" t="s">
        <v>99</v>
      </c>
      <c r="B145" s="2">
        <v>5</v>
      </c>
      <c r="C145" s="2"/>
      <c r="D145" s="2"/>
      <c r="E145" s="2"/>
      <c r="F145" s="2"/>
    </row>
    <row r="146" spans="1:16" x14ac:dyDescent="0.25">
      <c r="A146" s="3" t="s">
        <v>100</v>
      </c>
      <c r="B146" s="2">
        <v>6</v>
      </c>
      <c r="C146" s="2"/>
      <c r="D146" s="2"/>
      <c r="E146" s="2"/>
      <c r="F146" s="2"/>
    </row>
    <row r="148" spans="1:16" ht="18.75" x14ac:dyDescent="0.25">
      <c r="A148" s="1" t="s">
        <v>101</v>
      </c>
    </row>
    <row r="150" spans="1:16" x14ac:dyDescent="0.25">
      <c r="A150" s="3" t="s">
        <v>102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28.5" x14ac:dyDescent="0.25">
      <c r="A151" s="3" t="s">
        <v>103</v>
      </c>
      <c r="B151" s="3" t="s">
        <v>42</v>
      </c>
      <c r="C151" s="3" t="s">
        <v>104</v>
      </c>
      <c r="D151" s="3" t="s">
        <v>121</v>
      </c>
      <c r="E151" s="3" t="s">
        <v>43</v>
      </c>
      <c r="F151" s="3" t="s">
        <v>104</v>
      </c>
      <c r="G151" s="3" t="s">
        <v>121</v>
      </c>
      <c r="H151" s="3" t="s">
        <v>44</v>
      </c>
      <c r="I151" s="3" t="s">
        <v>104</v>
      </c>
      <c r="J151" s="3" t="s">
        <v>121</v>
      </c>
      <c r="K151" s="3" t="s">
        <v>45</v>
      </c>
      <c r="L151" s="3" t="s">
        <v>104</v>
      </c>
      <c r="M151" s="3" t="s">
        <v>121</v>
      </c>
      <c r="N151" s="3" t="s">
        <v>105</v>
      </c>
      <c r="O151" s="3" t="s">
        <v>9</v>
      </c>
      <c r="P151" s="2"/>
    </row>
    <row r="152" spans="1:16" x14ac:dyDescent="0.25">
      <c r="A152" s="3"/>
      <c r="B152" s="2">
        <v>1.1915</v>
      </c>
      <c r="C152" s="2">
        <v>6.9500000000000006E-2</v>
      </c>
      <c r="D152" s="2">
        <v>17.151</v>
      </c>
      <c r="E152" s="2">
        <v>0.45350000000000001</v>
      </c>
      <c r="F152" s="2">
        <v>7.85E-2</v>
      </c>
      <c r="G152" s="2">
        <v>5.7779999999999996</v>
      </c>
      <c r="H152" s="2">
        <v>-0.40510000000000002</v>
      </c>
      <c r="I152" s="2">
        <v>0.1173</v>
      </c>
      <c r="J152" s="2">
        <v>-3.4535999999999998</v>
      </c>
      <c r="K152" s="2">
        <v>-1.2399</v>
      </c>
      <c r="L152" s="2">
        <v>0.13830000000000001</v>
      </c>
      <c r="M152" s="2">
        <v>-8.9625000000000004</v>
      </c>
      <c r="N152" s="2">
        <v>295.78960000000001</v>
      </c>
      <c r="O152" s="4">
        <v>8.1000000000000006E-64</v>
      </c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28.5" x14ac:dyDescent="0.25">
      <c r="A154" s="3" t="s">
        <v>106</v>
      </c>
      <c r="B154" s="3" t="s">
        <v>42</v>
      </c>
      <c r="C154" s="3" t="s">
        <v>104</v>
      </c>
      <c r="D154" s="3" t="s">
        <v>121</v>
      </c>
      <c r="E154" s="3" t="s">
        <v>43</v>
      </c>
      <c r="F154" s="3" t="s">
        <v>104</v>
      </c>
      <c r="G154" s="3" t="s">
        <v>121</v>
      </c>
      <c r="H154" s="3" t="s">
        <v>44</v>
      </c>
      <c r="I154" s="3" t="s">
        <v>104</v>
      </c>
      <c r="J154" s="3" t="s">
        <v>121</v>
      </c>
      <c r="K154" s="3" t="s">
        <v>45</v>
      </c>
      <c r="L154" s="3" t="s">
        <v>104</v>
      </c>
      <c r="M154" s="3" t="s">
        <v>121</v>
      </c>
      <c r="N154" s="3" t="s">
        <v>105</v>
      </c>
      <c r="O154" s="3" t="s">
        <v>9</v>
      </c>
      <c r="P154" s="2"/>
    </row>
    <row r="155" spans="1:16" x14ac:dyDescent="0.25">
      <c r="A155" s="3" t="s">
        <v>93</v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3" t="s">
        <v>95</v>
      </c>
      <c r="B156" s="2">
        <v>9.2100000000000001E-2</v>
      </c>
      <c r="C156" s="2">
        <v>0.113</v>
      </c>
      <c r="D156" s="2">
        <v>0.81530000000000002</v>
      </c>
      <c r="E156" s="2">
        <v>-0.3422</v>
      </c>
      <c r="F156" s="2">
        <v>0.13950000000000001</v>
      </c>
      <c r="G156" s="2">
        <v>-2.4531999999999998</v>
      </c>
      <c r="H156" s="2">
        <v>0.23400000000000001</v>
      </c>
      <c r="I156" s="2">
        <v>0.18149999999999999</v>
      </c>
      <c r="J156" s="2">
        <v>1.2892999999999999</v>
      </c>
      <c r="K156" s="2">
        <v>1.61E-2</v>
      </c>
      <c r="L156" s="2">
        <v>0.22520000000000001</v>
      </c>
      <c r="M156" s="2">
        <v>7.1499999999999994E-2</v>
      </c>
      <c r="N156" s="2">
        <v>54.148899999999998</v>
      </c>
      <c r="O156" s="4">
        <v>2.5000000000000002E-6</v>
      </c>
      <c r="P156" s="2"/>
    </row>
    <row r="157" spans="1:16" x14ac:dyDescent="0.25">
      <c r="A157" s="3" t="s">
        <v>96</v>
      </c>
      <c r="B157" s="2">
        <v>-0.4017</v>
      </c>
      <c r="C157" s="2">
        <v>0.1699</v>
      </c>
      <c r="D157" s="2">
        <v>-2.3645</v>
      </c>
      <c r="E157" s="2">
        <v>8.6999999999999994E-2</v>
      </c>
      <c r="F157" s="2">
        <v>0.2029</v>
      </c>
      <c r="G157" s="2">
        <v>0.4289</v>
      </c>
      <c r="H157" s="2">
        <v>-0.4279</v>
      </c>
      <c r="I157" s="2">
        <v>0.31109999999999999</v>
      </c>
      <c r="J157" s="2">
        <v>-1.3754</v>
      </c>
      <c r="K157" s="2">
        <v>0.74250000000000005</v>
      </c>
      <c r="L157" s="2">
        <v>0.32729999999999998</v>
      </c>
      <c r="M157" s="2">
        <v>2.2688000000000001</v>
      </c>
      <c r="N157" s="2"/>
      <c r="O157" s="2"/>
      <c r="P157" s="2"/>
    </row>
    <row r="158" spans="1:16" x14ac:dyDescent="0.25">
      <c r="A158" s="3" t="s">
        <v>97</v>
      </c>
      <c r="B158" s="2">
        <v>-0.19109999999999999</v>
      </c>
      <c r="C158" s="2">
        <v>0.154</v>
      </c>
      <c r="D158" s="2">
        <v>-1.2411000000000001</v>
      </c>
      <c r="E158" s="2">
        <v>0.24590000000000001</v>
      </c>
      <c r="F158" s="2">
        <v>0.1653</v>
      </c>
      <c r="G158" s="2">
        <v>1.488</v>
      </c>
      <c r="H158" s="2">
        <v>0.64180000000000004</v>
      </c>
      <c r="I158" s="2">
        <v>0.2175</v>
      </c>
      <c r="J158" s="2">
        <v>2.9502999999999999</v>
      </c>
      <c r="K158" s="2">
        <v>-0.6966</v>
      </c>
      <c r="L158" s="2">
        <v>0.2994</v>
      </c>
      <c r="M158" s="2">
        <v>-2.3267000000000002</v>
      </c>
      <c r="N158" s="2"/>
      <c r="O158" s="2"/>
      <c r="P158" s="2"/>
    </row>
    <row r="159" spans="1:16" x14ac:dyDescent="0.25">
      <c r="A159" s="3" t="s">
        <v>98</v>
      </c>
      <c r="B159" s="2">
        <v>-0.37090000000000001</v>
      </c>
      <c r="C159" s="2">
        <v>0.1336</v>
      </c>
      <c r="D159" s="2">
        <v>-2.7768000000000002</v>
      </c>
      <c r="E159" s="2">
        <v>-0.41560000000000002</v>
      </c>
      <c r="F159" s="2">
        <v>0.1447</v>
      </c>
      <c r="G159" s="2">
        <v>-2.8730000000000002</v>
      </c>
      <c r="H159" s="2">
        <v>0.43159999999999998</v>
      </c>
      <c r="I159" s="2">
        <v>0.17680000000000001</v>
      </c>
      <c r="J159" s="2">
        <v>2.4416000000000002</v>
      </c>
      <c r="K159" s="2">
        <v>0.35489999999999999</v>
      </c>
      <c r="L159" s="2">
        <v>0.23899999999999999</v>
      </c>
      <c r="M159" s="2">
        <v>1.4849000000000001</v>
      </c>
      <c r="N159" s="2"/>
      <c r="O159" s="2"/>
      <c r="P159" s="2"/>
    </row>
    <row r="160" spans="1:16" x14ac:dyDescent="0.25">
      <c r="A160" s="3" t="s">
        <v>99</v>
      </c>
      <c r="B160" s="2">
        <v>0.36470000000000002</v>
      </c>
      <c r="C160" s="2">
        <v>0.16969999999999999</v>
      </c>
      <c r="D160" s="2">
        <v>2.1493000000000002</v>
      </c>
      <c r="E160" s="2">
        <v>0.3261</v>
      </c>
      <c r="F160" s="2">
        <v>0.18440000000000001</v>
      </c>
      <c r="G160" s="2">
        <v>1.7684</v>
      </c>
      <c r="H160" s="2">
        <v>-0.38479999999999998</v>
      </c>
      <c r="I160" s="2">
        <v>0.28810000000000002</v>
      </c>
      <c r="J160" s="2">
        <v>-1.3354999999999999</v>
      </c>
      <c r="K160" s="2">
        <v>-0.30599999999999999</v>
      </c>
      <c r="L160" s="2">
        <v>0.41120000000000001</v>
      </c>
      <c r="M160" s="2">
        <v>-0.74409999999999998</v>
      </c>
      <c r="N160" s="2"/>
      <c r="O160" s="2"/>
      <c r="P160" s="2"/>
    </row>
    <row r="161" spans="1:16" x14ac:dyDescent="0.25">
      <c r="A161" s="3" t="s">
        <v>100</v>
      </c>
      <c r="B161" s="2">
        <v>0.50700000000000001</v>
      </c>
      <c r="C161" s="2">
        <v>0.1812</v>
      </c>
      <c r="D161" s="2">
        <v>2.7982999999999998</v>
      </c>
      <c r="E161" s="2">
        <v>9.8799999999999999E-2</v>
      </c>
      <c r="F161" s="2">
        <v>0.20480000000000001</v>
      </c>
      <c r="G161" s="2">
        <v>0.48249999999999998</v>
      </c>
      <c r="H161" s="2">
        <v>-0.49469999999999997</v>
      </c>
      <c r="I161" s="2">
        <v>0.34870000000000001</v>
      </c>
      <c r="J161" s="2">
        <v>-1.4189000000000001</v>
      </c>
      <c r="K161" s="2">
        <v>-0.111</v>
      </c>
      <c r="L161" s="2">
        <v>0.317</v>
      </c>
      <c r="M161" s="2">
        <v>-0.35020000000000001</v>
      </c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4" spans="1:16" ht="18.75" x14ac:dyDescent="0.25">
      <c r="A164" s="1" t="s">
        <v>107</v>
      </c>
    </row>
    <row r="166" spans="1:16" x14ac:dyDescent="0.25">
      <c r="A166" s="3" t="s">
        <v>102</v>
      </c>
      <c r="B166" s="3"/>
      <c r="C166" s="3"/>
      <c r="D166" s="3" t="s">
        <v>105</v>
      </c>
      <c r="E166" s="3" t="s">
        <v>108</v>
      </c>
      <c r="F166" s="3" t="s">
        <v>9</v>
      </c>
    </row>
    <row r="167" spans="1:16" x14ac:dyDescent="0.25">
      <c r="A167" s="3" t="s">
        <v>103</v>
      </c>
      <c r="B167" s="2"/>
      <c r="C167" s="2"/>
      <c r="D167" s="2"/>
      <c r="E167" s="2"/>
      <c r="F167" s="2"/>
    </row>
    <row r="168" spans="1:16" x14ac:dyDescent="0.25">
      <c r="A168" s="3" t="s">
        <v>109</v>
      </c>
      <c r="B168" s="3">
        <v>1</v>
      </c>
      <c r="C168" s="3">
        <v>2</v>
      </c>
      <c r="D168" s="2">
        <v>80.737700000000004</v>
      </c>
      <c r="E168" s="2">
        <v>1</v>
      </c>
      <c r="F168" s="4">
        <v>2.6000000000000001E-19</v>
      </c>
    </row>
    <row r="169" spans="1:16" x14ac:dyDescent="0.25">
      <c r="A169" s="3" t="s">
        <v>109</v>
      </c>
      <c r="B169" s="3">
        <v>1</v>
      </c>
      <c r="C169" s="3">
        <v>3</v>
      </c>
      <c r="D169" s="2">
        <v>111.718</v>
      </c>
      <c r="E169" s="2">
        <v>1</v>
      </c>
      <c r="F169" s="4">
        <v>4.0999999999999999E-26</v>
      </c>
    </row>
    <row r="170" spans="1:16" x14ac:dyDescent="0.25">
      <c r="A170" s="3" t="s">
        <v>109</v>
      </c>
      <c r="B170" s="3">
        <v>1</v>
      </c>
      <c r="C170" s="3">
        <v>4</v>
      </c>
      <c r="D170" s="2">
        <v>175.80160000000001</v>
      </c>
      <c r="E170" s="2">
        <v>1</v>
      </c>
      <c r="F170" s="4">
        <v>3.9999999999999997E-40</v>
      </c>
    </row>
    <row r="171" spans="1:16" x14ac:dyDescent="0.25">
      <c r="A171" s="3" t="s">
        <v>109</v>
      </c>
      <c r="B171" s="3">
        <v>2</v>
      </c>
      <c r="C171" s="3">
        <v>3</v>
      </c>
      <c r="D171" s="2">
        <v>28.865400000000001</v>
      </c>
      <c r="E171" s="2">
        <v>1</v>
      </c>
      <c r="F171" s="4">
        <v>7.7999999999999997E-8</v>
      </c>
    </row>
    <row r="172" spans="1:16" x14ac:dyDescent="0.25">
      <c r="A172" s="3" t="s">
        <v>109</v>
      </c>
      <c r="B172" s="3">
        <v>2</v>
      </c>
      <c r="C172" s="3">
        <v>4</v>
      </c>
      <c r="D172" s="2">
        <v>79.125699999999995</v>
      </c>
      <c r="E172" s="2">
        <v>1</v>
      </c>
      <c r="F172" s="4">
        <v>5.8E-19</v>
      </c>
    </row>
    <row r="173" spans="1:16" x14ac:dyDescent="0.25">
      <c r="A173" s="3" t="s">
        <v>109</v>
      </c>
      <c r="B173" s="3">
        <v>3</v>
      </c>
      <c r="C173" s="3">
        <v>4</v>
      </c>
      <c r="D173" s="2">
        <v>13.7781</v>
      </c>
      <c r="E173" s="2">
        <v>1</v>
      </c>
      <c r="F173" s="2">
        <v>2.1000000000000001E-4</v>
      </c>
    </row>
    <row r="174" spans="1:16" x14ac:dyDescent="0.25">
      <c r="A174" s="3" t="s">
        <v>93</v>
      </c>
      <c r="B174" s="2"/>
      <c r="C174" s="2"/>
      <c r="D174" s="2"/>
      <c r="E174" s="2"/>
      <c r="F174" s="2"/>
    </row>
    <row r="175" spans="1:16" x14ac:dyDescent="0.25">
      <c r="A175" s="3" t="s">
        <v>109</v>
      </c>
      <c r="B175" s="3">
        <v>1</v>
      </c>
      <c r="C175" s="3">
        <v>2</v>
      </c>
      <c r="D175" s="2">
        <v>19.005299999999998</v>
      </c>
      <c r="E175" s="2">
        <v>5</v>
      </c>
      <c r="F175" s="2">
        <v>1.9E-3</v>
      </c>
    </row>
    <row r="176" spans="1:16" x14ac:dyDescent="0.25">
      <c r="A176" s="3" t="s">
        <v>109</v>
      </c>
      <c r="B176" s="3">
        <v>1</v>
      </c>
      <c r="C176" s="3">
        <v>3</v>
      </c>
      <c r="D176" s="2">
        <v>22.9452</v>
      </c>
      <c r="E176" s="2">
        <v>5</v>
      </c>
      <c r="F176" s="2">
        <v>3.4000000000000002E-4</v>
      </c>
    </row>
    <row r="177" spans="1:9" x14ac:dyDescent="0.25">
      <c r="A177" s="3" t="s">
        <v>109</v>
      </c>
      <c r="B177" s="3">
        <v>1</v>
      </c>
      <c r="C177" s="3">
        <v>4</v>
      </c>
      <c r="D177" s="2">
        <v>14.650600000000001</v>
      </c>
      <c r="E177" s="2">
        <v>5</v>
      </c>
      <c r="F177" s="2">
        <v>1.2E-2</v>
      </c>
    </row>
    <row r="178" spans="1:9" x14ac:dyDescent="0.25">
      <c r="A178" s="3" t="s">
        <v>109</v>
      </c>
      <c r="B178" s="3">
        <v>2</v>
      </c>
      <c r="C178" s="3">
        <v>3</v>
      </c>
      <c r="D178" s="2">
        <v>18.574100000000001</v>
      </c>
      <c r="E178" s="2">
        <v>5</v>
      </c>
      <c r="F178" s="2">
        <v>2.3E-3</v>
      </c>
    </row>
    <row r="179" spans="1:9" x14ac:dyDescent="0.25">
      <c r="A179" s="3" t="s">
        <v>109</v>
      </c>
      <c r="B179" s="3">
        <v>2</v>
      </c>
      <c r="C179" s="3">
        <v>4</v>
      </c>
      <c r="D179" s="2">
        <v>12.5616</v>
      </c>
      <c r="E179" s="2">
        <v>5</v>
      </c>
      <c r="F179" s="2">
        <v>2.8000000000000001E-2</v>
      </c>
    </row>
    <row r="180" spans="1:9" x14ac:dyDescent="0.25">
      <c r="A180" s="3" t="s">
        <v>109</v>
      </c>
      <c r="B180" s="3">
        <v>3</v>
      </c>
      <c r="C180" s="3">
        <v>4</v>
      </c>
      <c r="D180" s="2">
        <v>11.385999999999999</v>
      </c>
      <c r="E180" s="2">
        <v>5</v>
      </c>
      <c r="F180" s="2">
        <v>4.3999999999999997E-2</v>
      </c>
    </row>
    <row r="182" spans="1:9" ht="18.75" x14ac:dyDescent="0.25">
      <c r="A182" s="1" t="s">
        <v>110</v>
      </c>
    </row>
    <row r="184" spans="1:9" x14ac:dyDescent="0.25">
      <c r="A184" s="2"/>
      <c r="B184" s="3" t="s">
        <v>42</v>
      </c>
      <c r="C184" s="3" t="s">
        <v>104</v>
      </c>
      <c r="D184" s="3" t="s">
        <v>43</v>
      </c>
      <c r="E184" s="3" t="s">
        <v>104</v>
      </c>
      <c r="F184" s="3" t="s">
        <v>44</v>
      </c>
      <c r="G184" s="3" t="s">
        <v>104</v>
      </c>
      <c r="H184" s="3" t="s">
        <v>45</v>
      </c>
      <c r="I184" s="3" t="s">
        <v>104</v>
      </c>
    </row>
    <row r="185" spans="1:9" x14ac:dyDescent="0.25">
      <c r="A185" s="3" t="s">
        <v>111</v>
      </c>
      <c r="B185" s="2">
        <v>0.56469999999999998</v>
      </c>
      <c r="C185" s="2">
        <v>2.0299999999999999E-2</v>
      </c>
      <c r="D185" s="2">
        <v>0.24149999999999999</v>
      </c>
      <c r="E185" s="2">
        <v>1.7000000000000001E-2</v>
      </c>
      <c r="F185" s="2">
        <v>0.1444</v>
      </c>
      <c r="G185" s="2">
        <v>1.72E-2</v>
      </c>
      <c r="H185" s="2">
        <v>4.9399999999999999E-2</v>
      </c>
      <c r="I185" s="2">
        <v>8.6999999999999994E-3</v>
      </c>
    </row>
    <row r="186" spans="1:9" x14ac:dyDescent="0.25">
      <c r="A186" s="3" t="s">
        <v>106</v>
      </c>
      <c r="B186" s="2"/>
      <c r="C186" s="2"/>
      <c r="D186" s="2"/>
      <c r="E186" s="2"/>
      <c r="F186" s="2"/>
      <c r="G186" s="2"/>
      <c r="H186" s="2"/>
      <c r="I186" s="2"/>
    </row>
    <row r="187" spans="1:9" x14ac:dyDescent="0.25">
      <c r="A187" s="3" t="s">
        <v>93</v>
      </c>
      <c r="B187" s="2"/>
      <c r="C187" s="2"/>
      <c r="D187" s="2"/>
      <c r="E187" s="2"/>
      <c r="F187" s="2"/>
      <c r="G187" s="2"/>
      <c r="H187" s="2"/>
      <c r="I187" s="2"/>
    </row>
    <row r="188" spans="1:9" x14ac:dyDescent="0.25">
      <c r="A188" s="3" t="s">
        <v>95</v>
      </c>
      <c r="B188" s="2">
        <v>0.57699999999999996</v>
      </c>
      <c r="C188" s="2" t="s">
        <v>11</v>
      </c>
      <c r="D188" s="2">
        <v>0.41770000000000002</v>
      </c>
      <c r="E188" s="2" t="s">
        <v>11</v>
      </c>
      <c r="F188" s="2">
        <v>0.52659999999999996</v>
      </c>
      <c r="G188" s="2" t="s">
        <v>11</v>
      </c>
      <c r="H188" s="2">
        <v>0.53739999999999999</v>
      </c>
      <c r="I188" s="2" t="s">
        <v>11</v>
      </c>
    </row>
    <row r="189" spans="1:9" x14ac:dyDescent="0.25">
      <c r="A189" s="3" t="s">
        <v>96</v>
      </c>
      <c r="B189" s="2">
        <v>6.0900000000000003E-2</v>
      </c>
      <c r="C189" s="2" t="s">
        <v>11</v>
      </c>
      <c r="D189" s="2">
        <v>0.111</v>
      </c>
      <c r="E189" s="2" t="s">
        <v>11</v>
      </c>
      <c r="F189" s="2">
        <v>4.7E-2</v>
      </c>
      <c r="G189" s="2" t="s">
        <v>11</v>
      </c>
      <c r="H189" s="2">
        <v>0.19220000000000001</v>
      </c>
      <c r="I189" s="2" t="s">
        <v>11</v>
      </c>
    </row>
    <row r="190" spans="1:9" x14ac:dyDescent="0.25">
      <c r="A190" s="3" t="s">
        <v>97</v>
      </c>
      <c r="B190" s="2">
        <v>0.16420000000000001</v>
      </c>
      <c r="C190" s="2" t="s">
        <v>11</v>
      </c>
      <c r="D190" s="2">
        <v>0.28410000000000002</v>
      </c>
      <c r="E190" s="2" t="s">
        <v>11</v>
      </c>
      <c r="F190" s="2">
        <v>0.29909999999999998</v>
      </c>
      <c r="G190" s="2" t="s">
        <v>11</v>
      </c>
      <c r="H190" s="2">
        <v>9.9500000000000005E-2</v>
      </c>
      <c r="I190" s="2" t="s">
        <v>11</v>
      </c>
    </row>
    <row r="191" spans="1:9" x14ac:dyDescent="0.25">
      <c r="A191" s="3" t="s">
        <v>98</v>
      </c>
      <c r="B191" s="2">
        <v>4.2799999999999998E-2</v>
      </c>
      <c r="C191" s="2" t="s">
        <v>11</v>
      </c>
      <c r="D191" s="2">
        <v>4.58E-2</v>
      </c>
      <c r="E191" s="2" t="s">
        <v>11</v>
      </c>
      <c r="F191" s="2">
        <v>7.5700000000000003E-2</v>
      </c>
      <c r="G191" s="2" t="s">
        <v>11</v>
      </c>
      <c r="H191" s="2">
        <v>8.8900000000000007E-2</v>
      </c>
      <c r="I191" s="2" t="s">
        <v>11</v>
      </c>
    </row>
    <row r="192" spans="1:9" x14ac:dyDescent="0.25">
      <c r="A192" s="3" t="s">
        <v>99</v>
      </c>
      <c r="B192" s="2">
        <v>7.85E-2</v>
      </c>
      <c r="C192" s="2" t="s">
        <v>11</v>
      </c>
      <c r="D192" s="2">
        <v>8.4400000000000003E-2</v>
      </c>
      <c r="E192" s="2" t="s">
        <v>11</v>
      </c>
      <c r="F192" s="2">
        <v>2.9399999999999999E-2</v>
      </c>
      <c r="G192" s="2" t="s">
        <v>11</v>
      </c>
      <c r="H192" s="2">
        <v>4.0300000000000002E-2</v>
      </c>
      <c r="I192" s="2" t="s">
        <v>11</v>
      </c>
    </row>
    <row r="193" spans="1:9" x14ac:dyDescent="0.25">
      <c r="A193" s="3" t="s">
        <v>100</v>
      </c>
      <c r="B193" s="2">
        <v>7.6700000000000004E-2</v>
      </c>
      <c r="C193" s="2" t="s">
        <v>11</v>
      </c>
      <c r="D193" s="2">
        <v>5.7000000000000002E-2</v>
      </c>
      <c r="E193" s="2" t="s">
        <v>11</v>
      </c>
      <c r="F193" s="2">
        <v>2.23E-2</v>
      </c>
      <c r="G193" s="2" t="s">
        <v>11</v>
      </c>
      <c r="H193" s="2">
        <v>4.1500000000000002E-2</v>
      </c>
      <c r="I193" s="2" t="s">
        <v>11</v>
      </c>
    </row>
    <row r="195" spans="1:9" ht="18.75" x14ac:dyDescent="0.25">
      <c r="A195" s="1" t="s">
        <v>112</v>
      </c>
    </row>
    <row r="197" spans="1:9" x14ac:dyDescent="0.25">
      <c r="A197" s="2"/>
      <c r="B197" s="3" t="s">
        <v>42</v>
      </c>
      <c r="C197" s="3" t="s">
        <v>43</v>
      </c>
      <c r="D197" s="3" t="s">
        <v>44</v>
      </c>
      <c r="E197" s="3" t="s">
        <v>45</v>
      </c>
    </row>
    <row r="198" spans="1:9" x14ac:dyDescent="0.25">
      <c r="A198" s="3" t="s">
        <v>113</v>
      </c>
      <c r="B198" s="2">
        <v>0.56469999999999998</v>
      </c>
      <c r="C198" s="2">
        <v>0.24149999999999999</v>
      </c>
      <c r="D198" s="2">
        <v>0.1444</v>
      </c>
      <c r="E198" s="2">
        <v>4.9399999999999999E-2</v>
      </c>
    </row>
    <row r="199" spans="1:9" x14ac:dyDescent="0.25">
      <c r="A199" s="3" t="s">
        <v>106</v>
      </c>
      <c r="B199" s="2"/>
      <c r="C199" s="2"/>
      <c r="D199" s="2"/>
      <c r="E199" s="2"/>
    </row>
    <row r="200" spans="1:9" x14ac:dyDescent="0.25">
      <c r="A200" s="3" t="s">
        <v>93</v>
      </c>
      <c r="B200" s="2"/>
      <c r="C200" s="2"/>
      <c r="D200" s="2"/>
      <c r="E200" s="2"/>
    </row>
    <row r="201" spans="1:9" x14ac:dyDescent="0.25">
      <c r="A201" s="3" t="s">
        <v>95</v>
      </c>
      <c r="B201" s="2">
        <v>0.61560000000000004</v>
      </c>
      <c r="C201" s="2">
        <v>0.19059999999999999</v>
      </c>
      <c r="D201" s="2">
        <v>0.14369999999999999</v>
      </c>
      <c r="E201" s="2">
        <v>5.0200000000000002E-2</v>
      </c>
    </row>
    <row r="202" spans="1:9" x14ac:dyDescent="0.25">
      <c r="A202" s="3" t="s">
        <v>96</v>
      </c>
      <c r="B202" s="2">
        <v>0.44390000000000002</v>
      </c>
      <c r="C202" s="2">
        <v>0.34599999999999997</v>
      </c>
      <c r="D202" s="2">
        <v>8.7599999999999997E-2</v>
      </c>
      <c r="E202" s="2">
        <v>0.1225</v>
      </c>
    </row>
    <row r="203" spans="1:9" x14ac:dyDescent="0.25">
      <c r="A203" s="3" t="s">
        <v>97</v>
      </c>
      <c r="B203" s="2">
        <v>0.44269999999999998</v>
      </c>
      <c r="C203" s="2">
        <v>0.3276</v>
      </c>
      <c r="D203" s="2">
        <v>0.20619999999999999</v>
      </c>
      <c r="E203" s="2">
        <v>2.35E-2</v>
      </c>
    </row>
    <row r="204" spans="1:9" x14ac:dyDescent="0.25">
      <c r="A204" s="3" t="s">
        <v>98</v>
      </c>
      <c r="B204" s="2">
        <v>0.4783</v>
      </c>
      <c r="C204" s="2">
        <v>0.21870000000000001</v>
      </c>
      <c r="D204" s="2">
        <v>0.2162</v>
      </c>
      <c r="E204" s="2">
        <v>8.6900000000000005E-2</v>
      </c>
    </row>
    <row r="205" spans="1:9" x14ac:dyDescent="0.25">
      <c r="A205" s="3" t="s">
        <v>99</v>
      </c>
      <c r="B205" s="2">
        <v>0.62470000000000003</v>
      </c>
      <c r="C205" s="2">
        <v>0.28739999999999999</v>
      </c>
      <c r="D205" s="2">
        <v>5.9799999999999999E-2</v>
      </c>
      <c r="E205" s="2">
        <v>2.81E-2</v>
      </c>
    </row>
    <row r="206" spans="1:9" x14ac:dyDescent="0.25">
      <c r="A206" s="3" t="s">
        <v>100</v>
      </c>
      <c r="B206" s="2">
        <v>0.6946</v>
      </c>
      <c r="C206" s="2">
        <v>0.2208</v>
      </c>
      <c r="D206" s="2">
        <v>5.1700000000000003E-2</v>
      </c>
      <c r="E206" s="2">
        <v>3.2899999999999999E-2</v>
      </c>
    </row>
    <row r="208" spans="1:9" ht="18.75" x14ac:dyDescent="0.25">
      <c r="A208" s="1" t="s">
        <v>114</v>
      </c>
    </row>
    <row r="210" spans="1:9" x14ac:dyDescent="0.25">
      <c r="A210" s="2"/>
      <c r="B210" s="24" t="s">
        <v>109</v>
      </c>
      <c r="C210" s="25"/>
      <c r="D210" s="25"/>
      <c r="E210" s="25"/>
      <c r="F210" s="25"/>
      <c r="G210" s="25"/>
      <c r="H210" s="25"/>
      <c r="I210" s="26"/>
    </row>
    <row r="211" spans="1:9" x14ac:dyDescent="0.25">
      <c r="A211" s="3" t="s">
        <v>93</v>
      </c>
      <c r="B211" s="3">
        <v>1</v>
      </c>
      <c r="C211" s="3" t="s">
        <v>104</v>
      </c>
      <c r="D211" s="3">
        <v>2</v>
      </c>
      <c r="E211" s="3" t="s">
        <v>104</v>
      </c>
      <c r="F211" s="3">
        <v>3</v>
      </c>
      <c r="G211" s="3" t="s">
        <v>104</v>
      </c>
      <c r="H211" s="3">
        <v>4</v>
      </c>
      <c r="I211" s="3" t="s">
        <v>104</v>
      </c>
    </row>
    <row r="212" spans="1:9" x14ac:dyDescent="0.25">
      <c r="A212" s="3" t="s">
        <v>95</v>
      </c>
      <c r="B212" s="2">
        <v>0.61560000000000004</v>
      </c>
      <c r="C212" s="2">
        <v>3.15E-2</v>
      </c>
      <c r="D212" s="2">
        <v>0.19059999999999999</v>
      </c>
      <c r="E212" s="2">
        <v>2.5100000000000001E-2</v>
      </c>
      <c r="F212" s="2">
        <v>0.14369999999999999</v>
      </c>
      <c r="G212" s="2">
        <v>2.58E-2</v>
      </c>
      <c r="H212" s="2">
        <v>5.0200000000000002E-2</v>
      </c>
      <c r="I212" s="2">
        <v>1.3599999999999999E-2</v>
      </c>
    </row>
    <row r="213" spans="1:9" x14ac:dyDescent="0.25">
      <c r="A213" s="3" t="s">
        <v>96</v>
      </c>
      <c r="B213" s="2">
        <v>0.44390000000000002</v>
      </c>
      <c r="C213" s="2">
        <v>5.0200000000000002E-2</v>
      </c>
      <c r="D213" s="2">
        <v>0.34599999999999997</v>
      </c>
      <c r="E213" s="2">
        <v>5.4100000000000002E-2</v>
      </c>
      <c r="F213" s="2">
        <v>8.7599999999999997E-2</v>
      </c>
      <c r="G213" s="2">
        <v>3.6700000000000003E-2</v>
      </c>
      <c r="H213" s="2">
        <v>0.1225</v>
      </c>
      <c r="I213" s="2">
        <v>5.11E-2</v>
      </c>
    </row>
    <row r="214" spans="1:9" x14ac:dyDescent="0.25">
      <c r="A214" s="3" t="s">
        <v>97</v>
      </c>
      <c r="B214" s="2">
        <v>0.44269999999999998</v>
      </c>
      <c r="C214" s="2">
        <v>4.7600000000000003E-2</v>
      </c>
      <c r="D214" s="2">
        <v>0.3276</v>
      </c>
      <c r="E214" s="2">
        <v>4.3299999999999998E-2</v>
      </c>
      <c r="F214" s="2">
        <v>0.20619999999999999</v>
      </c>
      <c r="G214" s="2">
        <v>4.6300000000000001E-2</v>
      </c>
      <c r="H214" s="2">
        <v>2.35E-2</v>
      </c>
      <c r="I214" s="2">
        <v>9.9000000000000008E-3</v>
      </c>
    </row>
    <row r="215" spans="1:9" x14ac:dyDescent="0.25">
      <c r="A215" s="3" t="s">
        <v>98</v>
      </c>
      <c r="B215" s="2">
        <v>0.4783</v>
      </c>
      <c r="C215" s="2">
        <v>4.41E-2</v>
      </c>
      <c r="D215" s="2">
        <v>0.21870000000000001</v>
      </c>
      <c r="E215" s="2">
        <v>3.1399999999999997E-2</v>
      </c>
      <c r="F215" s="2">
        <v>0.2162</v>
      </c>
      <c r="G215" s="2">
        <v>3.4599999999999999E-2</v>
      </c>
      <c r="H215" s="2">
        <v>8.6900000000000005E-2</v>
      </c>
      <c r="I215" s="2">
        <v>2.5100000000000001E-2</v>
      </c>
    </row>
    <row r="216" spans="1:9" x14ac:dyDescent="0.25">
      <c r="A216" s="3" t="s">
        <v>99</v>
      </c>
      <c r="B216" s="2">
        <v>0.62470000000000003</v>
      </c>
      <c r="C216" s="2">
        <v>3.27E-2</v>
      </c>
      <c r="D216" s="2">
        <v>0.28739999999999999</v>
      </c>
      <c r="E216" s="2">
        <v>3.0300000000000001E-2</v>
      </c>
      <c r="F216" s="2">
        <v>5.9799999999999999E-2</v>
      </c>
      <c r="G216" s="2">
        <v>2.12E-2</v>
      </c>
      <c r="H216" s="2">
        <v>2.81E-2</v>
      </c>
      <c r="I216" s="2">
        <v>1.7000000000000001E-2</v>
      </c>
    </row>
    <row r="217" spans="1:9" x14ac:dyDescent="0.25">
      <c r="A217" s="3" t="s">
        <v>100</v>
      </c>
      <c r="B217" s="2">
        <v>0.6946</v>
      </c>
      <c r="C217" s="2">
        <v>4.7600000000000003E-2</v>
      </c>
      <c r="D217" s="2">
        <v>0.2208</v>
      </c>
      <c r="E217" s="2">
        <v>4.1399999999999999E-2</v>
      </c>
      <c r="F217" s="2">
        <v>5.1700000000000003E-2</v>
      </c>
      <c r="G217" s="2">
        <v>2.58E-2</v>
      </c>
      <c r="H217" s="2">
        <v>3.2899999999999999E-2</v>
      </c>
      <c r="I217" s="2">
        <v>1.41E-2</v>
      </c>
    </row>
    <row r="218" spans="1:9" x14ac:dyDescent="0.25">
      <c r="A218" s="27"/>
      <c r="B218" s="28"/>
      <c r="C218" s="28"/>
      <c r="D218" s="28"/>
      <c r="E218" s="28"/>
      <c r="F218" s="28"/>
      <c r="G218" s="28"/>
      <c r="H218" s="28"/>
      <c r="I218" s="29"/>
    </row>
    <row r="219" spans="1:9" x14ac:dyDescent="0.25">
      <c r="A219" s="2"/>
      <c r="B219" s="24" t="s">
        <v>115</v>
      </c>
      <c r="C219" s="25"/>
      <c r="D219" s="25"/>
      <c r="E219" s="25"/>
      <c r="F219" s="25"/>
      <c r="G219" s="25"/>
      <c r="H219" s="25"/>
      <c r="I219" s="26"/>
    </row>
    <row r="220" spans="1:9" x14ac:dyDescent="0.25">
      <c r="A220" s="3" t="s">
        <v>109</v>
      </c>
      <c r="B220" s="3" t="s">
        <v>87</v>
      </c>
      <c r="C220" s="3" t="s">
        <v>104</v>
      </c>
      <c r="D220" s="3" t="s">
        <v>89</v>
      </c>
      <c r="E220" s="3" t="s">
        <v>104</v>
      </c>
      <c r="F220" s="3" t="s">
        <v>90</v>
      </c>
      <c r="G220" s="3" t="s">
        <v>104</v>
      </c>
      <c r="H220" s="3" t="s">
        <v>91</v>
      </c>
      <c r="I220" s="3" t="s">
        <v>104</v>
      </c>
    </row>
    <row r="221" spans="1:9" x14ac:dyDescent="0.25">
      <c r="A221" s="3">
        <v>1</v>
      </c>
      <c r="B221" s="2">
        <v>0.88849999999999996</v>
      </c>
      <c r="C221" s="2" t="s">
        <v>11</v>
      </c>
      <c r="D221" s="2">
        <v>4.9000000000000002E-2</v>
      </c>
      <c r="E221" s="2" t="s">
        <v>11</v>
      </c>
      <c r="F221" s="2">
        <v>5.8200000000000002E-2</v>
      </c>
      <c r="G221" s="2" t="s">
        <v>11</v>
      </c>
      <c r="H221" s="2">
        <v>4.3E-3</v>
      </c>
      <c r="I221" s="2" t="s">
        <v>11</v>
      </c>
    </row>
    <row r="222" spans="1:9" x14ac:dyDescent="0.25">
      <c r="A222" s="3">
        <v>2</v>
      </c>
      <c r="B222" s="2">
        <v>0.1145</v>
      </c>
      <c r="C222" s="2" t="s">
        <v>11</v>
      </c>
      <c r="D222" s="2">
        <v>0.82479999999999998</v>
      </c>
      <c r="E222" s="2" t="s">
        <v>11</v>
      </c>
      <c r="F222" s="2">
        <v>4.9700000000000001E-2</v>
      </c>
      <c r="G222" s="2" t="s">
        <v>11</v>
      </c>
      <c r="H222" s="2">
        <v>1.0999999999999999E-2</v>
      </c>
      <c r="I222" s="2" t="s">
        <v>11</v>
      </c>
    </row>
    <row r="223" spans="1:9" x14ac:dyDescent="0.25">
      <c r="A223" s="3">
        <v>3</v>
      </c>
      <c r="B223" s="2">
        <v>0.2276</v>
      </c>
      <c r="C223" s="2" t="s">
        <v>11</v>
      </c>
      <c r="D223" s="2">
        <v>8.3199999999999996E-2</v>
      </c>
      <c r="E223" s="2" t="s">
        <v>11</v>
      </c>
      <c r="F223" s="2">
        <v>0.68710000000000004</v>
      </c>
      <c r="G223" s="2" t="s">
        <v>11</v>
      </c>
      <c r="H223" s="2">
        <v>2.2000000000000001E-3</v>
      </c>
      <c r="I223" s="2" t="s">
        <v>11</v>
      </c>
    </row>
    <row r="224" spans="1:9" x14ac:dyDescent="0.25">
      <c r="A224" s="3">
        <v>4</v>
      </c>
      <c r="B224" s="2">
        <v>4.9000000000000002E-2</v>
      </c>
      <c r="C224" s="2" t="s">
        <v>11</v>
      </c>
      <c r="D224" s="2">
        <v>5.3800000000000001E-2</v>
      </c>
      <c r="E224" s="2" t="s">
        <v>11</v>
      </c>
      <c r="F224" s="2">
        <v>6.4000000000000003E-3</v>
      </c>
      <c r="G224" s="2" t="s">
        <v>11</v>
      </c>
      <c r="H224" s="2">
        <v>0.89080000000000004</v>
      </c>
      <c r="I224" s="2" t="s">
        <v>11</v>
      </c>
    </row>
  </sheetData>
  <mergeCells count="5">
    <mergeCell ref="A3:F3"/>
    <mergeCell ref="B69:F69"/>
    <mergeCell ref="B210:I210"/>
    <mergeCell ref="A218:I218"/>
    <mergeCell ref="B219:I21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214"/>
  <sheetViews>
    <sheetView workbookViewId="0"/>
  </sheetViews>
  <sheetFormatPr defaultRowHeight="15" x14ac:dyDescent="0.25"/>
  <cols>
    <col min="1" max="2" width="36.85546875" customWidth="1"/>
  </cols>
  <sheetData>
    <row r="1" spans="1:6" ht="18.75" x14ac:dyDescent="0.25">
      <c r="A1" s="1" t="s">
        <v>148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13064</v>
      </c>
      <c r="C5" s="2"/>
      <c r="D5" s="2"/>
      <c r="E5" s="2"/>
      <c r="F5" s="2"/>
    </row>
    <row r="6" spans="1:6" x14ac:dyDescent="0.25">
      <c r="A6" s="3" t="s">
        <v>2</v>
      </c>
      <c r="B6" s="2">
        <v>12</v>
      </c>
      <c r="C6" s="2"/>
      <c r="D6" s="2"/>
      <c r="E6" s="2"/>
      <c r="F6" s="2"/>
    </row>
    <row r="7" spans="1:6" x14ac:dyDescent="0.25">
      <c r="A7" s="3" t="s">
        <v>3</v>
      </c>
      <c r="B7" s="2">
        <v>11.413600000000001</v>
      </c>
      <c r="C7" s="2"/>
      <c r="D7" s="2"/>
      <c r="E7" s="2"/>
      <c r="F7" s="2"/>
    </row>
    <row r="8" spans="1:6" x14ac:dyDescent="0.25">
      <c r="A8" s="3" t="s">
        <v>4</v>
      </c>
      <c r="B8" s="2">
        <v>11.413600000000001</v>
      </c>
      <c r="C8" s="2"/>
      <c r="D8" s="2"/>
      <c r="E8" s="2"/>
      <c r="F8" s="2"/>
    </row>
    <row r="9" spans="1:6" x14ac:dyDescent="0.25">
      <c r="A9" s="3" t="s">
        <v>5</v>
      </c>
      <c r="B9" s="2">
        <v>440233</v>
      </c>
      <c r="C9" s="2"/>
      <c r="D9" s="2"/>
      <c r="E9" s="2"/>
      <c r="F9" s="2"/>
    </row>
    <row r="10" spans="1:6" x14ac:dyDescent="0.25">
      <c r="A10" s="3" t="s">
        <v>6</v>
      </c>
      <c r="B10" s="2">
        <v>440233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-14300.611000000001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-14300.611000000001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28714.9535</v>
      </c>
      <c r="C28" s="2"/>
      <c r="D28" s="2"/>
      <c r="E28" s="2"/>
      <c r="F28" s="2"/>
    </row>
    <row r="29" spans="1:6" x14ac:dyDescent="0.25">
      <c r="A29" s="3" t="s">
        <v>25</v>
      </c>
      <c r="B29" s="2">
        <v>28625.222099999999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28637.222099999999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28726.9535</v>
      </c>
      <c r="C31" s="2"/>
      <c r="D31" s="2"/>
      <c r="E31" s="2"/>
      <c r="F31" s="2"/>
    </row>
    <row r="32" spans="1:6" x14ac:dyDescent="0.25">
      <c r="A32" s="3" t="s">
        <v>28</v>
      </c>
      <c r="B32" s="2">
        <v>28676.8187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0.43880000000000002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5.5999999999999999E-3</v>
      </c>
      <c r="C38" s="2"/>
      <c r="D38" s="2"/>
      <c r="E38" s="2"/>
      <c r="F38" s="2"/>
    </row>
    <row r="39" spans="1:6" x14ac:dyDescent="0.25">
      <c r="A39" s="3" t="s">
        <v>33</v>
      </c>
      <c r="B39" s="2">
        <v>4.4999999999999997E-3</v>
      </c>
      <c r="C39" s="2"/>
      <c r="D39" s="2"/>
      <c r="E39" s="2"/>
      <c r="F39" s="2"/>
    </row>
    <row r="40" spans="1:6" x14ac:dyDescent="0.25">
      <c r="A40" s="3" t="s">
        <v>34</v>
      </c>
      <c r="B40" s="2">
        <v>-28569.6162</v>
      </c>
      <c r="C40" s="2"/>
      <c r="D40" s="2"/>
      <c r="E40" s="2"/>
      <c r="F40" s="2"/>
    </row>
    <row r="41" spans="1:6" x14ac:dyDescent="0.25">
      <c r="A41" s="3" t="s">
        <v>35</v>
      </c>
      <c r="B41" s="2">
        <v>14269.0051</v>
      </c>
      <c r="C41" s="2"/>
      <c r="D41" s="2"/>
      <c r="E41" s="2"/>
      <c r="F41" s="2"/>
    </row>
    <row r="42" spans="1:6" x14ac:dyDescent="0.25">
      <c r="A42" s="3" t="s">
        <v>36</v>
      </c>
      <c r="B42" s="2">
        <v>57139.232400000001</v>
      </c>
      <c r="C42" s="2"/>
      <c r="D42" s="2"/>
      <c r="E42" s="2"/>
      <c r="F42" s="2"/>
    </row>
    <row r="43" spans="1:6" x14ac:dyDescent="0.25">
      <c r="A43" s="3" t="s">
        <v>37</v>
      </c>
      <c r="B43" s="2">
        <v>57402.695099999997</v>
      </c>
      <c r="C43" s="2"/>
      <c r="D43" s="2"/>
      <c r="E43" s="2"/>
      <c r="F43" s="2"/>
    </row>
    <row r="44" spans="1:6" x14ac:dyDescent="0.25">
      <c r="A44" s="3" t="s">
        <v>38</v>
      </c>
      <c r="B44" s="2">
        <v>57252.963799999998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7331.5551999999998</v>
      </c>
      <c r="C48" s="2">
        <v>0</v>
      </c>
      <c r="D48" s="2">
        <v>0</v>
      </c>
      <c r="E48" s="2">
        <v>0</v>
      </c>
      <c r="F48" s="2">
        <v>7331.5551999999998</v>
      </c>
    </row>
    <row r="49" spans="1:6" x14ac:dyDescent="0.25">
      <c r="A49" s="3" t="s">
        <v>43</v>
      </c>
      <c r="B49" s="2">
        <v>3185.8054999999999</v>
      </c>
      <c r="C49" s="2">
        <v>0</v>
      </c>
      <c r="D49" s="2">
        <v>0</v>
      </c>
      <c r="E49" s="2">
        <v>0</v>
      </c>
      <c r="F49" s="2">
        <v>3185.8054999999999</v>
      </c>
    </row>
    <row r="50" spans="1:6" x14ac:dyDescent="0.25">
      <c r="A50" s="3" t="s">
        <v>44</v>
      </c>
      <c r="B50" s="2">
        <v>1889.0478000000001</v>
      </c>
      <c r="C50" s="2">
        <v>0</v>
      </c>
      <c r="D50" s="2">
        <v>0</v>
      </c>
      <c r="E50" s="2">
        <v>0</v>
      </c>
      <c r="F50" s="2">
        <v>1889.0478000000001</v>
      </c>
    </row>
    <row r="51" spans="1:6" x14ac:dyDescent="0.25">
      <c r="A51" s="3" t="s">
        <v>45</v>
      </c>
      <c r="B51" s="2">
        <v>657.59140000000002</v>
      </c>
      <c r="C51" s="2">
        <v>0</v>
      </c>
      <c r="D51" s="2">
        <v>0</v>
      </c>
      <c r="E51" s="2">
        <v>0</v>
      </c>
      <c r="F51" s="2">
        <v>657.59140000000002</v>
      </c>
    </row>
    <row r="52" spans="1:6" x14ac:dyDescent="0.25">
      <c r="A52" s="3" t="s">
        <v>46</v>
      </c>
      <c r="B52" s="2">
        <v>13064</v>
      </c>
      <c r="C52" s="2">
        <v>0</v>
      </c>
      <c r="D52" s="2">
        <v>0</v>
      </c>
      <c r="E52" s="2">
        <v>0</v>
      </c>
      <c r="F52" s="2">
        <v>13064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4131.1336000000001</v>
      </c>
      <c r="C56" s="2">
        <v>1775.2281</v>
      </c>
      <c r="D56" s="2">
        <v>1052.8194000000001</v>
      </c>
      <c r="E56" s="2">
        <v>372.3741</v>
      </c>
      <c r="F56" s="2">
        <v>7331.5551999999998</v>
      </c>
    </row>
    <row r="57" spans="1:6" x14ac:dyDescent="0.25">
      <c r="A57" s="3" t="s">
        <v>43</v>
      </c>
      <c r="B57" s="2">
        <v>1775.2281</v>
      </c>
      <c r="C57" s="2">
        <v>789.63379999999995</v>
      </c>
      <c r="D57" s="2">
        <v>465.35750000000002</v>
      </c>
      <c r="E57" s="2">
        <v>155.58609999999999</v>
      </c>
      <c r="F57" s="2">
        <v>3185.8054999999999</v>
      </c>
    </row>
    <row r="58" spans="1:6" x14ac:dyDescent="0.25">
      <c r="A58" s="3" t="s">
        <v>44</v>
      </c>
      <c r="B58" s="2">
        <v>1052.8194000000001</v>
      </c>
      <c r="C58" s="2">
        <v>465.35750000000002</v>
      </c>
      <c r="D58" s="2">
        <v>276.75490000000002</v>
      </c>
      <c r="E58" s="2">
        <v>94.116100000000003</v>
      </c>
      <c r="F58" s="2">
        <v>1889.0478000000001</v>
      </c>
    </row>
    <row r="59" spans="1:6" x14ac:dyDescent="0.25">
      <c r="A59" s="3" t="s">
        <v>45</v>
      </c>
      <c r="B59" s="2">
        <v>372.3741</v>
      </c>
      <c r="C59" s="2">
        <v>155.58609999999999</v>
      </c>
      <c r="D59" s="2">
        <v>94.116100000000003</v>
      </c>
      <c r="E59" s="2">
        <v>35.515099999999997</v>
      </c>
      <c r="F59" s="2">
        <v>657.59140000000002</v>
      </c>
    </row>
    <row r="60" spans="1:6" x14ac:dyDescent="0.25">
      <c r="A60" s="3" t="s">
        <v>46</v>
      </c>
      <c r="B60" s="2">
        <v>7331.5551999999998</v>
      </c>
      <c r="C60" s="2">
        <v>3185.8054999999999</v>
      </c>
      <c r="D60" s="2">
        <v>1889.0478000000001</v>
      </c>
      <c r="E60" s="2">
        <v>657.59140000000002</v>
      </c>
      <c r="F60" s="2">
        <v>13064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0.43880000000000002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5.5999999999999999E-3</v>
      </c>
      <c r="C65" s="2"/>
      <c r="D65" s="2"/>
      <c r="E65" s="2"/>
      <c r="F65" s="2"/>
    </row>
    <row r="66" spans="1:6" x14ac:dyDescent="0.25">
      <c r="A66" s="3" t="s">
        <v>33</v>
      </c>
      <c r="B66" s="2">
        <v>4.4999999999999997E-3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149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13064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626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626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626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624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9.9039999999999994E-21</v>
      </c>
      <c r="B132" s="4">
        <v>9.9041086999999995E-21</v>
      </c>
      <c r="C132" s="2"/>
      <c r="D132" s="2"/>
      <c r="E132" s="2"/>
      <c r="F132" s="2"/>
    </row>
    <row r="133" spans="1:6" x14ac:dyDescent="0.25">
      <c r="A133" s="5">
        <v>2.4619999999999999E-20</v>
      </c>
      <c r="B133" s="4">
        <v>2.4623612E-20</v>
      </c>
      <c r="C133" s="2"/>
      <c r="D133" s="2"/>
      <c r="E133" s="2"/>
      <c r="F133" s="2"/>
    </row>
    <row r="134" spans="1:6" x14ac:dyDescent="0.25">
      <c r="A134" s="5">
        <v>3.2770000000000002E-20</v>
      </c>
      <c r="B134" s="4">
        <v>3.2769918000000001E-20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143</v>
      </c>
      <c r="B140" s="2" t="s">
        <v>94</v>
      </c>
      <c r="C140" s="2">
        <v>4</v>
      </c>
      <c r="D140" s="2"/>
      <c r="E140" s="2"/>
      <c r="F140" s="2"/>
    </row>
    <row r="141" spans="1:6" x14ac:dyDescent="0.25">
      <c r="A141" s="3" t="s">
        <v>150</v>
      </c>
      <c r="B141" s="2">
        <v>1</v>
      </c>
      <c r="C141" s="2"/>
      <c r="D141" s="2"/>
      <c r="E141" s="2"/>
      <c r="F141" s="2"/>
    </row>
    <row r="142" spans="1:6" x14ac:dyDescent="0.25">
      <c r="A142" s="3" t="s">
        <v>151</v>
      </c>
      <c r="B142" s="2">
        <v>2</v>
      </c>
      <c r="C142" s="2"/>
      <c r="D142" s="2"/>
      <c r="E142" s="2"/>
      <c r="F142" s="2"/>
    </row>
    <row r="143" spans="1:6" x14ac:dyDescent="0.25">
      <c r="A143" s="3" t="s">
        <v>152</v>
      </c>
      <c r="B143" s="2">
        <v>3</v>
      </c>
      <c r="C143" s="2"/>
      <c r="D143" s="2"/>
      <c r="E143" s="2"/>
      <c r="F143" s="2"/>
    </row>
    <row r="144" spans="1:6" x14ac:dyDescent="0.25">
      <c r="A144" s="3" t="s">
        <v>153</v>
      </c>
      <c r="B144" s="2">
        <v>4</v>
      </c>
      <c r="C144" s="2"/>
      <c r="D144" s="2"/>
      <c r="E144" s="2"/>
      <c r="F144" s="2"/>
    </row>
    <row r="146" spans="1:16" ht="18.75" x14ac:dyDescent="0.25">
      <c r="A146" s="1" t="s">
        <v>101</v>
      </c>
    </row>
    <row r="148" spans="1:16" x14ac:dyDescent="0.25">
      <c r="A148" s="3" t="s">
        <v>102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3" t="s">
        <v>103</v>
      </c>
      <c r="B149" s="3" t="s">
        <v>42</v>
      </c>
      <c r="C149" s="3" t="s">
        <v>104</v>
      </c>
      <c r="D149" s="3" t="s">
        <v>121</v>
      </c>
      <c r="E149" s="3" t="s">
        <v>43</v>
      </c>
      <c r="F149" s="3" t="s">
        <v>104</v>
      </c>
      <c r="G149" s="3" t="s">
        <v>121</v>
      </c>
      <c r="H149" s="3" t="s">
        <v>44</v>
      </c>
      <c r="I149" s="3" t="s">
        <v>104</v>
      </c>
      <c r="J149" s="3" t="s">
        <v>121</v>
      </c>
      <c r="K149" s="3" t="s">
        <v>45</v>
      </c>
      <c r="L149" s="3" t="s">
        <v>104</v>
      </c>
      <c r="M149" s="3" t="s">
        <v>121</v>
      </c>
      <c r="N149" s="3" t="s">
        <v>105</v>
      </c>
      <c r="O149" s="3" t="s">
        <v>9</v>
      </c>
      <c r="P149" s="2"/>
    </row>
    <row r="150" spans="1:16" x14ac:dyDescent="0.25">
      <c r="A150" s="3"/>
      <c r="B150" s="2">
        <v>1.2158</v>
      </c>
      <c r="C150" s="2">
        <v>9.3799999999999994E-2</v>
      </c>
      <c r="D150" s="2">
        <v>12.965</v>
      </c>
      <c r="E150" s="2">
        <v>0.48449999999999999</v>
      </c>
      <c r="F150" s="2">
        <v>0.1404</v>
      </c>
      <c r="G150" s="2">
        <v>3.4506999999999999</v>
      </c>
      <c r="H150" s="2">
        <v>-0.18740000000000001</v>
      </c>
      <c r="I150" s="2">
        <v>0.1419</v>
      </c>
      <c r="J150" s="2">
        <v>-1.3199000000000001</v>
      </c>
      <c r="K150" s="2">
        <v>-1.5128999999999999</v>
      </c>
      <c r="L150" s="2">
        <v>0.1643</v>
      </c>
      <c r="M150" s="2">
        <v>-9.2096</v>
      </c>
      <c r="N150" s="2">
        <v>190.3246</v>
      </c>
      <c r="O150" s="4">
        <v>5.1999999999999999E-41</v>
      </c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106</v>
      </c>
      <c r="B152" s="3" t="s">
        <v>42</v>
      </c>
      <c r="C152" s="3" t="s">
        <v>104</v>
      </c>
      <c r="D152" s="3" t="s">
        <v>121</v>
      </c>
      <c r="E152" s="3" t="s">
        <v>43</v>
      </c>
      <c r="F152" s="3" t="s">
        <v>104</v>
      </c>
      <c r="G152" s="3" t="s">
        <v>121</v>
      </c>
      <c r="H152" s="3" t="s">
        <v>44</v>
      </c>
      <c r="I152" s="3" t="s">
        <v>104</v>
      </c>
      <c r="J152" s="3" t="s">
        <v>121</v>
      </c>
      <c r="K152" s="3" t="s">
        <v>45</v>
      </c>
      <c r="L152" s="3" t="s">
        <v>104</v>
      </c>
      <c r="M152" s="3" t="s">
        <v>121</v>
      </c>
      <c r="N152" s="3" t="s">
        <v>105</v>
      </c>
      <c r="O152" s="3" t="s">
        <v>9</v>
      </c>
      <c r="P152" s="2"/>
    </row>
    <row r="153" spans="1:16" x14ac:dyDescent="0.25">
      <c r="A153" s="3" t="s">
        <v>143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3" t="s">
        <v>150</v>
      </c>
      <c r="B154" s="2">
        <v>5.9999999999999995E-4</v>
      </c>
      <c r="C154" s="2">
        <v>0.1191</v>
      </c>
      <c r="D154" s="2">
        <v>5.1000000000000004E-3</v>
      </c>
      <c r="E154" s="2">
        <v>-0.2039</v>
      </c>
      <c r="F154" s="2">
        <v>0.16300000000000001</v>
      </c>
      <c r="G154" s="2">
        <v>-1.2509999999999999</v>
      </c>
      <c r="H154" s="2">
        <v>-6.88E-2</v>
      </c>
      <c r="I154" s="2">
        <v>0.1835</v>
      </c>
      <c r="J154" s="2">
        <v>-0.37490000000000001</v>
      </c>
      <c r="K154" s="2">
        <v>0.27210000000000001</v>
      </c>
      <c r="L154" s="2">
        <v>0.21690000000000001</v>
      </c>
      <c r="M154" s="2">
        <v>1.2544</v>
      </c>
      <c r="N154" s="2">
        <v>10.9573</v>
      </c>
      <c r="O154" s="2">
        <v>0.28000000000000003</v>
      </c>
      <c r="P154" s="2"/>
    </row>
    <row r="155" spans="1:16" x14ac:dyDescent="0.25">
      <c r="A155" s="3" t="s">
        <v>151</v>
      </c>
      <c r="B155" s="2">
        <v>-0.1419</v>
      </c>
      <c r="C155" s="2">
        <v>0.12870000000000001</v>
      </c>
      <c r="D155" s="2">
        <v>-1.1023000000000001</v>
      </c>
      <c r="E155" s="2">
        <v>-0.26100000000000001</v>
      </c>
      <c r="F155" s="2">
        <v>0.1789</v>
      </c>
      <c r="G155" s="2">
        <v>-1.4591000000000001</v>
      </c>
      <c r="H155" s="2">
        <v>-2.3300000000000001E-2</v>
      </c>
      <c r="I155" s="2">
        <v>0.19520000000000001</v>
      </c>
      <c r="J155" s="2">
        <v>-0.11940000000000001</v>
      </c>
      <c r="K155" s="2">
        <v>0.42620000000000002</v>
      </c>
      <c r="L155" s="2">
        <v>0.2291</v>
      </c>
      <c r="M155" s="2">
        <v>1.8601000000000001</v>
      </c>
      <c r="N155" s="2"/>
      <c r="O155" s="2"/>
      <c r="P155" s="2"/>
    </row>
    <row r="156" spans="1:16" x14ac:dyDescent="0.25">
      <c r="A156" s="3" t="s">
        <v>152</v>
      </c>
      <c r="B156" s="2">
        <v>-6.7100000000000007E-2</v>
      </c>
      <c r="C156" s="2">
        <v>0.17150000000000001</v>
      </c>
      <c r="D156" s="2">
        <v>-0.39119999999999999</v>
      </c>
      <c r="E156" s="2">
        <v>0.29249999999999998</v>
      </c>
      <c r="F156" s="2">
        <v>0.2155</v>
      </c>
      <c r="G156" s="2">
        <v>1.3573999999999999</v>
      </c>
      <c r="H156" s="2">
        <v>0.36380000000000001</v>
      </c>
      <c r="I156" s="2">
        <v>0.25940000000000002</v>
      </c>
      <c r="J156" s="2">
        <v>1.4027000000000001</v>
      </c>
      <c r="K156" s="2">
        <v>-0.58919999999999995</v>
      </c>
      <c r="L156" s="2">
        <v>0.29060000000000002</v>
      </c>
      <c r="M156" s="2">
        <v>-2.0278</v>
      </c>
      <c r="N156" s="2"/>
      <c r="O156" s="2"/>
      <c r="P156" s="2"/>
    </row>
    <row r="157" spans="1:16" x14ac:dyDescent="0.25">
      <c r="A157" s="3" t="s">
        <v>153</v>
      </c>
      <c r="B157" s="2">
        <v>0.2084</v>
      </c>
      <c r="C157" s="2">
        <v>0.2165</v>
      </c>
      <c r="D157" s="2">
        <v>0.96230000000000004</v>
      </c>
      <c r="E157" s="2">
        <v>0.1724</v>
      </c>
      <c r="F157" s="2">
        <v>0.36330000000000001</v>
      </c>
      <c r="G157" s="2">
        <v>0.47449999999999998</v>
      </c>
      <c r="H157" s="2">
        <v>-0.2717</v>
      </c>
      <c r="I157" s="2">
        <v>0.32300000000000001</v>
      </c>
      <c r="J157" s="2">
        <v>-0.84119999999999995</v>
      </c>
      <c r="K157" s="2">
        <v>-0.1091</v>
      </c>
      <c r="L157" s="2">
        <v>0.38150000000000001</v>
      </c>
      <c r="M157" s="2">
        <v>-0.28589999999999999</v>
      </c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60" spans="1:16" ht="18.75" x14ac:dyDescent="0.25">
      <c r="A160" s="1" t="s">
        <v>107</v>
      </c>
    </row>
    <row r="162" spans="1:6" x14ac:dyDescent="0.25">
      <c r="A162" s="3" t="s">
        <v>102</v>
      </c>
      <c r="B162" s="3"/>
      <c r="C162" s="3"/>
      <c r="D162" s="3" t="s">
        <v>105</v>
      </c>
      <c r="E162" s="3" t="s">
        <v>108</v>
      </c>
      <c r="F162" s="3" t="s">
        <v>9</v>
      </c>
    </row>
    <row r="163" spans="1:6" x14ac:dyDescent="0.25">
      <c r="A163" s="3" t="s">
        <v>103</v>
      </c>
      <c r="B163" s="2"/>
      <c r="C163" s="2"/>
      <c r="D163" s="2"/>
      <c r="E163" s="2"/>
      <c r="F163" s="2"/>
    </row>
    <row r="164" spans="1:6" x14ac:dyDescent="0.25">
      <c r="A164" s="3" t="s">
        <v>109</v>
      </c>
      <c r="B164" s="3">
        <v>1</v>
      </c>
      <c r="C164" s="3">
        <v>2</v>
      </c>
      <c r="D164" s="2">
        <v>17.793600000000001</v>
      </c>
      <c r="E164" s="2">
        <v>1</v>
      </c>
      <c r="F164" s="4">
        <v>2.5000000000000001E-5</v>
      </c>
    </row>
    <row r="165" spans="1:6" x14ac:dyDescent="0.25">
      <c r="A165" s="3" t="s">
        <v>109</v>
      </c>
      <c r="B165" s="3">
        <v>1</v>
      </c>
      <c r="C165" s="3">
        <v>3</v>
      </c>
      <c r="D165" s="2">
        <v>62.216000000000001</v>
      </c>
      <c r="E165" s="2">
        <v>1</v>
      </c>
      <c r="F165" s="4">
        <v>3.0999999999999999E-15</v>
      </c>
    </row>
    <row r="166" spans="1:6" x14ac:dyDescent="0.25">
      <c r="A166" s="3" t="s">
        <v>109</v>
      </c>
      <c r="B166" s="3">
        <v>1</v>
      </c>
      <c r="C166" s="3">
        <v>4</v>
      </c>
      <c r="D166" s="2">
        <v>151.60640000000001</v>
      </c>
      <c r="E166" s="2">
        <v>1</v>
      </c>
      <c r="F166" s="4">
        <v>7.7000000000000004E-35</v>
      </c>
    </row>
    <row r="167" spans="1:6" x14ac:dyDescent="0.25">
      <c r="A167" s="3" t="s">
        <v>109</v>
      </c>
      <c r="B167" s="3">
        <v>2</v>
      </c>
      <c r="C167" s="3">
        <v>3</v>
      </c>
      <c r="D167" s="2">
        <v>7.8807</v>
      </c>
      <c r="E167" s="2">
        <v>1</v>
      </c>
      <c r="F167" s="2">
        <v>5.0000000000000001E-3</v>
      </c>
    </row>
    <row r="168" spans="1:6" x14ac:dyDescent="0.25">
      <c r="A168" s="3" t="s">
        <v>109</v>
      </c>
      <c r="B168" s="3">
        <v>2</v>
      </c>
      <c r="C168" s="3">
        <v>4</v>
      </c>
      <c r="D168" s="2">
        <v>59.406500000000001</v>
      </c>
      <c r="E168" s="2">
        <v>1</v>
      </c>
      <c r="F168" s="4">
        <v>1.3E-14</v>
      </c>
    </row>
    <row r="169" spans="1:6" x14ac:dyDescent="0.25">
      <c r="A169" s="3" t="s">
        <v>109</v>
      </c>
      <c r="B169" s="3">
        <v>3</v>
      </c>
      <c r="C169" s="3">
        <v>4</v>
      </c>
      <c r="D169" s="2">
        <v>26.1022</v>
      </c>
      <c r="E169" s="2">
        <v>1</v>
      </c>
      <c r="F169" s="4">
        <v>3.2000000000000001E-7</v>
      </c>
    </row>
    <row r="170" spans="1:6" x14ac:dyDescent="0.25">
      <c r="A170" s="3" t="s">
        <v>143</v>
      </c>
      <c r="B170" s="2"/>
      <c r="C170" s="2"/>
      <c r="D170" s="2"/>
      <c r="E170" s="2"/>
      <c r="F170" s="2"/>
    </row>
    <row r="171" spans="1:6" x14ac:dyDescent="0.25">
      <c r="A171" s="3" t="s">
        <v>109</v>
      </c>
      <c r="B171" s="3">
        <v>1</v>
      </c>
      <c r="C171" s="3">
        <v>2</v>
      </c>
      <c r="D171" s="2">
        <v>3.1353</v>
      </c>
      <c r="E171" s="2">
        <v>3</v>
      </c>
      <c r="F171" s="2">
        <v>0.37</v>
      </c>
    </row>
    <row r="172" spans="1:6" x14ac:dyDescent="0.25">
      <c r="A172" s="3" t="s">
        <v>109</v>
      </c>
      <c r="B172" s="3">
        <v>1</v>
      </c>
      <c r="C172" s="3">
        <v>3</v>
      </c>
      <c r="D172" s="2">
        <v>2.3675000000000002</v>
      </c>
      <c r="E172" s="2">
        <v>3</v>
      </c>
      <c r="F172" s="2">
        <v>0.5</v>
      </c>
    </row>
    <row r="173" spans="1:6" x14ac:dyDescent="0.25">
      <c r="A173" s="3" t="s">
        <v>109</v>
      </c>
      <c r="B173" s="3">
        <v>1</v>
      </c>
      <c r="C173" s="3">
        <v>4</v>
      </c>
      <c r="D173" s="2">
        <v>4.7446999999999999</v>
      </c>
      <c r="E173" s="2">
        <v>3</v>
      </c>
      <c r="F173" s="2">
        <v>0.19</v>
      </c>
    </row>
    <row r="174" spans="1:6" x14ac:dyDescent="0.25">
      <c r="A174" s="3" t="s">
        <v>109</v>
      </c>
      <c r="B174" s="3">
        <v>2</v>
      </c>
      <c r="C174" s="3">
        <v>3</v>
      </c>
      <c r="D174" s="2">
        <v>0.73080000000000001</v>
      </c>
      <c r="E174" s="2">
        <v>3</v>
      </c>
      <c r="F174" s="2">
        <v>0.87</v>
      </c>
    </row>
    <row r="175" spans="1:6" x14ac:dyDescent="0.25">
      <c r="A175" s="3" t="s">
        <v>109</v>
      </c>
      <c r="B175" s="3">
        <v>2</v>
      </c>
      <c r="C175" s="3">
        <v>4</v>
      </c>
      <c r="D175" s="2">
        <v>8.2208000000000006</v>
      </c>
      <c r="E175" s="2">
        <v>3</v>
      </c>
      <c r="F175" s="2">
        <v>4.2000000000000003E-2</v>
      </c>
    </row>
    <row r="176" spans="1:6" x14ac:dyDescent="0.25">
      <c r="A176" s="3" t="s">
        <v>109</v>
      </c>
      <c r="B176" s="3">
        <v>3</v>
      </c>
      <c r="C176" s="3">
        <v>4</v>
      </c>
      <c r="D176" s="2">
        <v>4.9360999999999997</v>
      </c>
      <c r="E176" s="2">
        <v>3</v>
      </c>
      <c r="F176" s="2">
        <v>0.18</v>
      </c>
    </row>
    <row r="178" spans="1:9" ht="18.75" x14ac:dyDescent="0.25">
      <c r="A178" s="1" t="s">
        <v>110</v>
      </c>
    </row>
    <row r="180" spans="1:9" x14ac:dyDescent="0.25">
      <c r="A180" s="2"/>
      <c r="B180" s="3" t="s">
        <v>42</v>
      </c>
      <c r="C180" s="3" t="s">
        <v>104</v>
      </c>
      <c r="D180" s="3" t="s">
        <v>43</v>
      </c>
      <c r="E180" s="3" t="s">
        <v>104</v>
      </c>
      <c r="F180" s="3" t="s">
        <v>44</v>
      </c>
      <c r="G180" s="3" t="s">
        <v>104</v>
      </c>
      <c r="H180" s="3" t="s">
        <v>45</v>
      </c>
      <c r="I180" s="3" t="s">
        <v>104</v>
      </c>
    </row>
    <row r="181" spans="1:9" x14ac:dyDescent="0.25">
      <c r="A181" s="3" t="s">
        <v>111</v>
      </c>
      <c r="B181" s="2">
        <v>0.56120000000000003</v>
      </c>
      <c r="C181" s="2">
        <v>2.07E-2</v>
      </c>
      <c r="D181" s="2">
        <v>0.24390000000000001</v>
      </c>
      <c r="E181" s="2">
        <v>1.72E-2</v>
      </c>
      <c r="F181" s="2">
        <v>0.14460000000000001</v>
      </c>
      <c r="G181" s="2">
        <v>1.7500000000000002E-2</v>
      </c>
      <c r="H181" s="2">
        <v>5.0299999999999997E-2</v>
      </c>
      <c r="I181" s="2">
        <v>8.9999999999999993E-3</v>
      </c>
    </row>
    <row r="182" spans="1:9" x14ac:dyDescent="0.25">
      <c r="A182" s="3" t="s">
        <v>106</v>
      </c>
      <c r="B182" s="2"/>
      <c r="C182" s="2"/>
      <c r="D182" s="2"/>
      <c r="E182" s="2"/>
      <c r="F182" s="2"/>
      <c r="G182" s="2"/>
      <c r="H182" s="2"/>
      <c r="I182" s="2"/>
    </row>
    <row r="183" spans="1:9" x14ac:dyDescent="0.25">
      <c r="A183" s="3" t="s">
        <v>143</v>
      </c>
      <c r="B183" s="2"/>
      <c r="C183" s="2"/>
      <c r="D183" s="2"/>
      <c r="E183" s="2"/>
      <c r="F183" s="2"/>
      <c r="G183" s="2"/>
      <c r="H183" s="2"/>
      <c r="I183" s="2"/>
    </row>
    <row r="184" spans="1:9" x14ac:dyDescent="0.25">
      <c r="A184" s="3" t="s">
        <v>150</v>
      </c>
      <c r="B184" s="2">
        <v>0.55779999999999996</v>
      </c>
      <c r="C184" s="2" t="s">
        <v>11</v>
      </c>
      <c r="D184" s="2">
        <v>0.50349999999999995</v>
      </c>
      <c r="E184" s="2" t="s">
        <v>11</v>
      </c>
      <c r="F184" s="2">
        <v>0.4965</v>
      </c>
      <c r="G184" s="2" t="s">
        <v>11</v>
      </c>
      <c r="H184" s="2">
        <v>0.53280000000000005</v>
      </c>
      <c r="I184" s="2" t="s">
        <v>11</v>
      </c>
    </row>
    <row r="185" spans="1:9" x14ac:dyDescent="0.25">
      <c r="A185" s="3" t="s">
        <v>151</v>
      </c>
      <c r="B185" s="2">
        <v>0.32129999999999997</v>
      </c>
      <c r="C185" s="2" t="s">
        <v>11</v>
      </c>
      <c r="D185" s="2">
        <v>0.31590000000000001</v>
      </c>
      <c r="E185" s="2" t="s">
        <v>11</v>
      </c>
      <c r="F185" s="2">
        <v>0.34520000000000001</v>
      </c>
      <c r="G185" s="2" t="s">
        <v>11</v>
      </c>
      <c r="H185" s="2">
        <v>0.41289999999999999</v>
      </c>
      <c r="I185" s="2" t="s">
        <v>11</v>
      </c>
    </row>
    <row r="186" spans="1:9" x14ac:dyDescent="0.25">
      <c r="A186" s="3" t="s">
        <v>152</v>
      </c>
      <c r="B186" s="2">
        <v>9.9199999999999997E-2</v>
      </c>
      <c r="C186" s="2" t="s">
        <v>11</v>
      </c>
      <c r="D186" s="2">
        <v>0.1573</v>
      </c>
      <c r="E186" s="2" t="s">
        <v>11</v>
      </c>
      <c r="F186" s="2">
        <v>0.14549999999999999</v>
      </c>
      <c r="G186" s="2" t="s">
        <v>11</v>
      </c>
      <c r="H186" s="2">
        <v>4.2799999999999998E-2</v>
      </c>
      <c r="I186" s="2" t="s">
        <v>11</v>
      </c>
    </row>
    <row r="187" spans="1:9" x14ac:dyDescent="0.25">
      <c r="A187" s="3" t="s">
        <v>153</v>
      </c>
      <c r="B187" s="2">
        <v>2.1700000000000001E-2</v>
      </c>
      <c r="C187" s="2" t="s">
        <v>11</v>
      </c>
      <c r="D187" s="2">
        <v>2.3199999999999998E-2</v>
      </c>
      <c r="E187" s="2" t="s">
        <v>11</v>
      </c>
      <c r="F187" s="2">
        <v>1.2800000000000001E-2</v>
      </c>
      <c r="G187" s="2" t="s">
        <v>11</v>
      </c>
      <c r="H187" s="2">
        <v>1.15E-2</v>
      </c>
      <c r="I187" s="2" t="s">
        <v>11</v>
      </c>
    </row>
    <row r="189" spans="1:9" ht="18.75" x14ac:dyDescent="0.25">
      <c r="A189" s="1" t="s">
        <v>112</v>
      </c>
    </row>
    <row r="191" spans="1:9" x14ac:dyDescent="0.25">
      <c r="A191" s="2"/>
      <c r="B191" s="3" t="s">
        <v>42</v>
      </c>
      <c r="C191" s="3" t="s">
        <v>43</v>
      </c>
      <c r="D191" s="3" t="s">
        <v>44</v>
      </c>
      <c r="E191" s="3" t="s">
        <v>45</v>
      </c>
    </row>
    <row r="192" spans="1:9" x14ac:dyDescent="0.25">
      <c r="A192" s="3" t="s">
        <v>113</v>
      </c>
      <c r="B192" s="2">
        <v>0.56120000000000003</v>
      </c>
      <c r="C192" s="2">
        <v>0.24390000000000001</v>
      </c>
      <c r="D192" s="2">
        <v>0.14460000000000001</v>
      </c>
      <c r="E192" s="2">
        <v>5.0299999999999997E-2</v>
      </c>
    </row>
    <row r="193" spans="1:9" x14ac:dyDescent="0.25">
      <c r="A193" s="3" t="s">
        <v>106</v>
      </c>
      <c r="B193" s="2"/>
      <c r="C193" s="2"/>
      <c r="D193" s="2"/>
      <c r="E193" s="2"/>
    </row>
    <row r="194" spans="1:9" x14ac:dyDescent="0.25">
      <c r="A194" s="3" t="s">
        <v>143</v>
      </c>
      <c r="B194" s="2"/>
      <c r="C194" s="2"/>
      <c r="D194" s="2"/>
      <c r="E194" s="2"/>
    </row>
    <row r="195" spans="1:9" x14ac:dyDescent="0.25">
      <c r="A195" s="3" t="s">
        <v>150</v>
      </c>
      <c r="B195" s="2">
        <v>0.5857</v>
      </c>
      <c r="C195" s="2">
        <v>0.2298</v>
      </c>
      <c r="D195" s="2">
        <v>0.1343</v>
      </c>
      <c r="E195" s="2">
        <v>5.0200000000000002E-2</v>
      </c>
    </row>
    <row r="196" spans="1:9" x14ac:dyDescent="0.25">
      <c r="A196" s="3" t="s">
        <v>151</v>
      </c>
      <c r="B196" s="2">
        <v>0.54969999999999997</v>
      </c>
      <c r="C196" s="2">
        <v>0.23480000000000001</v>
      </c>
      <c r="D196" s="2">
        <v>0.15210000000000001</v>
      </c>
      <c r="E196" s="2">
        <v>6.3399999999999998E-2</v>
      </c>
    </row>
    <row r="197" spans="1:9" x14ac:dyDescent="0.25">
      <c r="A197" s="3" t="s">
        <v>152</v>
      </c>
      <c r="B197" s="2">
        <v>0.47470000000000001</v>
      </c>
      <c r="C197" s="2">
        <v>0.32729999999999998</v>
      </c>
      <c r="D197" s="2">
        <v>0.17949999999999999</v>
      </c>
      <c r="E197" s="2">
        <v>1.84E-2</v>
      </c>
    </row>
    <row r="198" spans="1:9" x14ac:dyDescent="0.25">
      <c r="A198" s="3" t="s">
        <v>153</v>
      </c>
      <c r="B198" s="2">
        <v>0.60099999999999998</v>
      </c>
      <c r="C198" s="2">
        <v>0.27900000000000003</v>
      </c>
      <c r="D198" s="2">
        <v>9.1399999999999995E-2</v>
      </c>
      <c r="E198" s="2">
        <v>2.86E-2</v>
      </c>
    </row>
    <row r="200" spans="1:9" ht="18.75" x14ac:dyDescent="0.25">
      <c r="A200" s="1" t="s">
        <v>114</v>
      </c>
    </row>
    <row r="202" spans="1:9" x14ac:dyDescent="0.25">
      <c r="A202" s="2"/>
      <c r="B202" s="24" t="s">
        <v>109</v>
      </c>
      <c r="C202" s="25"/>
      <c r="D202" s="25"/>
      <c r="E202" s="25"/>
      <c r="F202" s="25"/>
      <c r="G202" s="25"/>
      <c r="H202" s="25"/>
      <c r="I202" s="26"/>
    </row>
    <row r="203" spans="1:9" x14ac:dyDescent="0.25">
      <c r="A203" s="3" t="s">
        <v>143</v>
      </c>
      <c r="B203" s="3">
        <v>1</v>
      </c>
      <c r="C203" s="3" t="s">
        <v>104</v>
      </c>
      <c r="D203" s="3">
        <v>2</v>
      </c>
      <c r="E203" s="3" t="s">
        <v>104</v>
      </c>
      <c r="F203" s="3">
        <v>3</v>
      </c>
      <c r="G203" s="3" t="s">
        <v>104</v>
      </c>
      <c r="H203" s="3">
        <v>4</v>
      </c>
      <c r="I203" s="3" t="s">
        <v>104</v>
      </c>
    </row>
    <row r="204" spans="1:9" x14ac:dyDescent="0.25">
      <c r="A204" s="3" t="s">
        <v>150</v>
      </c>
      <c r="B204" s="2">
        <v>0.5857</v>
      </c>
      <c r="C204" s="2">
        <v>2.8199999999999999E-2</v>
      </c>
      <c r="D204" s="2">
        <v>0.2298</v>
      </c>
      <c r="E204" s="2">
        <v>2.1600000000000001E-2</v>
      </c>
      <c r="F204" s="2">
        <v>0.1343</v>
      </c>
      <c r="G204" s="2">
        <v>2.3699999999999999E-2</v>
      </c>
      <c r="H204" s="2">
        <v>5.0200000000000002E-2</v>
      </c>
      <c r="I204" s="2">
        <v>1.2500000000000001E-2</v>
      </c>
    </row>
    <row r="205" spans="1:9" x14ac:dyDescent="0.25">
      <c r="A205" s="3" t="s">
        <v>151</v>
      </c>
      <c r="B205" s="2">
        <v>0.54969999999999997</v>
      </c>
      <c r="C205" s="2">
        <v>3.85E-2</v>
      </c>
      <c r="D205" s="2">
        <v>0.23480000000000001</v>
      </c>
      <c r="E205" s="2">
        <v>3.2899999999999999E-2</v>
      </c>
      <c r="F205" s="2">
        <v>0.15210000000000001</v>
      </c>
      <c r="G205" s="2">
        <v>3.0700000000000002E-2</v>
      </c>
      <c r="H205" s="2">
        <v>6.3399999999999998E-2</v>
      </c>
      <c r="I205" s="2">
        <v>1.77E-2</v>
      </c>
    </row>
    <row r="206" spans="1:9" x14ac:dyDescent="0.25">
      <c r="A206" s="3" t="s">
        <v>152</v>
      </c>
      <c r="B206" s="2">
        <v>0.47470000000000001</v>
      </c>
      <c r="C206" s="2">
        <v>6.5500000000000003E-2</v>
      </c>
      <c r="D206" s="2">
        <v>0.32729999999999998</v>
      </c>
      <c r="E206" s="2">
        <v>6.2300000000000001E-2</v>
      </c>
      <c r="F206" s="2">
        <v>0.17949999999999999</v>
      </c>
      <c r="G206" s="2">
        <v>5.9400000000000001E-2</v>
      </c>
      <c r="H206" s="2">
        <v>1.84E-2</v>
      </c>
      <c r="I206" s="2">
        <v>7.9000000000000008E-3</v>
      </c>
    </row>
    <row r="207" spans="1:9" x14ac:dyDescent="0.25">
      <c r="A207" s="3" t="s">
        <v>153</v>
      </c>
      <c r="B207" s="2">
        <v>0.60099999999999998</v>
      </c>
      <c r="C207" s="2">
        <v>0.10580000000000001</v>
      </c>
      <c r="D207" s="2">
        <v>0.27900000000000003</v>
      </c>
      <c r="E207" s="2">
        <v>0.1195</v>
      </c>
      <c r="F207" s="2">
        <v>9.1399999999999995E-2</v>
      </c>
      <c r="G207" s="2">
        <v>4.2799999999999998E-2</v>
      </c>
      <c r="H207" s="2">
        <v>2.86E-2</v>
      </c>
      <c r="I207" s="2">
        <v>1.77E-2</v>
      </c>
    </row>
    <row r="208" spans="1:9" x14ac:dyDescent="0.25">
      <c r="A208" s="27"/>
      <c r="B208" s="28"/>
      <c r="C208" s="28"/>
      <c r="D208" s="28"/>
      <c r="E208" s="28"/>
      <c r="F208" s="28"/>
      <c r="G208" s="28"/>
      <c r="H208" s="28"/>
      <c r="I208" s="29"/>
    </row>
    <row r="209" spans="1:9" x14ac:dyDescent="0.25">
      <c r="A209" s="2"/>
      <c r="B209" s="24" t="s">
        <v>115</v>
      </c>
      <c r="C209" s="25"/>
      <c r="D209" s="25"/>
      <c r="E209" s="25"/>
      <c r="F209" s="25"/>
      <c r="G209" s="25"/>
      <c r="H209" s="25"/>
      <c r="I209" s="26"/>
    </row>
    <row r="210" spans="1:9" x14ac:dyDescent="0.25">
      <c r="A210" s="3" t="s">
        <v>109</v>
      </c>
      <c r="B210" s="3" t="s">
        <v>87</v>
      </c>
      <c r="C210" s="3" t="s">
        <v>104</v>
      </c>
      <c r="D210" s="3" t="s">
        <v>89</v>
      </c>
      <c r="E210" s="3" t="s">
        <v>104</v>
      </c>
      <c r="F210" s="3" t="s">
        <v>90</v>
      </c>
      <c r="G210" s="3" t="s">
        <v>104</v>
      </c>
      <c r="H210" s="3" t="s">
        <v>91</v>
      </c>
      <c r="I210" s="3" t="s">
        <v>104</v>
      </c>
    </row>
    <row r="211" spans="1:9" x14ac:dyDescent="0.25">
      <c r="A211" s="3">
        <v>1</v>
      </c>
      <c r="B211" s="2">
        <v>0.88739999999999997</v>
      </c>
      <c r="C211" s="2" t="s">
        <v>11</v>
      </c>
      <c r="D211" s="2">
        <v>4.99E-2</v>
      </c>
      <c r="E211" s="2" t="s">
        <v>11</v>
      </c>
      <c r="F211" s="2">
        <v>5.8400000000000001E-2</v>
      </c>
      <c r="G211" s="2" t="s">
        <v>11</v>
      </c>
      <c r="H211" s="2">
        <v>4.3E-3</v>
      </c>
      <c r="I211" s="2" t="s">
        <v>11</v>
      </c>
    </row>
    <row r="212" spans="1:9" x14ac:dyDescent="0.25">
      <c r="A212" s="3">
        <v>2</v>
      </c>
      <c r="B212" s="2">
        <v>0.1147</v>
      </c>
      <c r="C212" s="2" t="s">
        <v>11</v>
      </c>
      <c r="D212" s="2">
        <v>0.82440000000000002</v>
      </c>
      <c r="E212" s="2" t="s">
        <v>11</v>
      </c>
      <c r="F212" s="2">
        <v>4.9799999999999997E-2</v>
      </c>
      <c r="G212" s="2" t="s">
        <v>11</v>
      </c>
      <c r="H212" s="2">
        <v>1.11E-2</v>
      </c>
      <c r="I212" s="2" t="s">
        <v>11</v>
      </c>
    </row>
    <row r="213" spans="1:9" x14ac:dyDescent="0.25">
      <c r="A213" s="3">
        <v>3</v>
      </c>
      <c r="B213" s="2">
        <v>0.2266</v>
      </c>
      <c r="C213" s="2" t="s">
        <v>11</v>
      </c>
      <c r="D213" s="2">
        <v>8.4000000000000005E-2</v>
      </c>
      <c r="E213" s="2" t="s">
        <v>11</v>
      </c>
      <c r="F213" s="2">
        <v>0.68720000000000003</v>
      </c>
      <c r="G213" s="2" t="s">
        <v>11</v>
      </c>
      <c r="H213" s="2">
        <v>2.2000000000000001E-3</v>
      </c>
      <c r="I213" s="2" t="s">
        <v>11</v>
      </c>
    </row>
    <row r="214" spans="1:9" x14ac:dyDescent="0.25">
      <c r="A214" s="3">
        <v>4</v>
      </c>
      <c r="B214" s="2">
        <v>4.8399999999999999E-2</v>
      </c>
      <c r="C214" s="2" t="s">
        <v>11</v>
      </c>
      <c r="D214" s="2">
        <v>5.3800000000000001E-2</v>
      </c>
      <c r="E214" s="2" t="s">
        <v>11</v>
      </c>
      <c r="F214" s="2">
        <v>6.4000000000000003E-3</v>
      </c>
      <c r="G214" s="2" t="s">
        <v>11</v>
      </c>
      <c r="H214" s="2">
        <v>0.89139999999999997</v>
      </c>
      <c r="I214" s="2" t="s">
        <v>11</v>
      </c>
    </row>
  </sheetData>
  <mergeCells count="5">
    <mergeCell ref="A3:F3"/>
    <mergeCell ref="B69:F69"/>
    <mergeCell ref="B202:I202"/>
    <mergeCell ref="A208:I208"/>
    <mergeCell ref="B209:I20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219"/>
  <sheetViews>
    <sheetView topLeftCell="A57" workbookViewId="0">
      <selection activeCell="B69" sqref="B69:F69"/>
    </sheetView>
  </sheetViews>
  <sheetFormatPr defaultRowHeight="15" x14ac:dyDescent="0.25"/>
  <cols>
    <col min="1" max="2" width="26.140625" customWidth="1"/>
  </cols>
  <sheetData>
    <row r="1" spans="1:6" ht="37.5" x14ac:dyDescent="0.25">
      <c r="A1" s="1" t="s">
        <v>131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12996</v>
      </c>
      <c r="C5" s="2"/>
      <c r="D5" s="2"/>
      <c r="E5" s="2"/>
      <c r="F5" s="2"/>
    </row>
    <row r="6" spans="1:6" ht="28.5" x14ac:dyDescent="0.25">
      <c r="A6" s="3" t="s">
        <v>2</v>
      </c>
      <c r="B6" s="2">
        <v>15</v>
      </c>
      <c r="C6" s="2"/>
      <c r="D6" s="2"/>
      <c r="E6" s="2"/>
      <c r="F6" s="2"/>
    </row>
    <row r="7" spans="1:6" x14ac:dyDescent="0.25">
      <c r="A7" s="3" t="s">
        <v>3</v>
      </c>
      <c r="B7" s="2">
        <v>13.879300000000001</v>
      </c>
      <c r="C7" s="2"/>
      <c r="D7" s="2"/>
      <c r="E7" s="2"/>
      <c r="F7" s="2"/>
    </row>
    <row r="8" spans="1:6" x14ac:dyDescent="0.25">
      <c r="A8" s="3" t="s">
        <v>4</v>
      </c>
      <c r="B8" s="2">
        <v>13.879300000000001</v>
      </c>
      <c r="C8" s="2"/>
      <c r="D8" s="2"/>
      <c r="E8" s="2"/>
      <c r="F8" s="2"/>
    </row>
    <row r="9" spans="1:6" x14ac:dyDescent="0.25">
      <c r="A9" s="3" t="s">
        <v>5</v>
      </c>
      <c r="B9" s="2">
        <v>130993</v>
      </c>
      <c r="C9" s="2"/>
      <c r="D9" s="2"/>
      <c r="E9" s="2"/>
      <c r="F9" s="2"/>
    </row>
    <row r="10" spans="1:6" x14ac:dyDescent="0.25">
      <c r="A10" s="3" t="s">
        <v>6</v>
      </c>
      <c r="B10" s="2">
        <v>130993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-14006.3148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-14006.3148</v>
      </c>
      <c r="C27" s="2"/>
      <c r="D27" s="2"/>
      <c r="E27" s="2"/>
      <c r="F27" s="2"/>
    </row>
    <row r="28" spans="1:6" x14ac:dyDescent="0.25">
      <c r="A28" s="3" t="s">
        <v>24</v>
      </c>
      <c r="B28" s="2">
        <v>28154.715499999998</v>
      </c>
      <c r="C28" s="2"/>
      <c r="D28" s="2"/>
      <c r="E28" s="2"/>
      <c r="F28" s="2"/>
    </row>
    <row r="29" spans="1:6" x14ac:dyDescent="0.25">
      <c r="A29" s="3" t="s">
        <v>25</v>
      </c>
      <c r="B29" s="2">
        <v>28042.6296</v>
      </c>
      <c r="C29" s="2"/>
      <c r="D29" s="2"/>
      <c r="E29" s="2"/>
      <c r="F29" s="2"/>
    </row>
    <row r="30" spans="1:6" x14ac:dyDescent="0.25">
      <c r="A30" s="3" t="s">
        <v>26</v>
      </c>
      <c r="B30" s="2">
        <v>28057.6296</v>
      </c>
      <c r="C30" s="2"/>
      <c r="D30" s="2"/>
      <c r="E30" s="2"/>
      <c r="F30" s="2"/>
    </row>
    <row r="31" spans="1:6" x14ac:dyDescent="0.25">
      <c r="A31" s="3" t="s">
        <v>27</v>
      </c>
      <c r="B31" s="2">
        <v>28169.715499999998</v>
      </c>
      <c r="C31" s="2"/>
      <c r="D31" s="2"/>
      <c r="E31" s="2"/>
      <c r="F31" s="2"/>
    </row>
    <row r="32" spans="1:6" x14ac:dyDescent="0.25">
      <c r="A32" s="3" t="s">
        <v>28</v>
      </c>
      <c r="B32" s="2">
        <v>28107.046999999999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0.44109999999999999</v>
      </c>
      <c r="C36" s="2"/>
      <c r="D36" s="2"/>
      <c r="E36" s="2"/>
      <c r="F36" s="2"/>
    </row>
    <row r="37" spans="1:6" ht="28.5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3.5299999999999998E-2</v>
      </c>
      <c r="C38" s="2"/>
      <c r="D38" s="2"/>
      <c r="E38" s="2"/>
      <c r="F38" s="2"/>
    </row>
    <row r="39" spans="1:6" x14ac:dyDescent="0.25">
      <c r="A39" s="3" t="s">
        <v>33</v>
      </c>
      <c r="B39" s="2">
        <v>3.4299999999999997E-2</v>
      </c>
      <c r="C39" s="2"/>
      <c r="D39" s="2"/>
      <c r="E39" s="2"/>
      <c r="F39" s="2"/>
    </row>
    <row r="40" spans="1:6" ht="28.5" x14ac:dyDescent="0.25">
      <c r="A40" s="3" t="s">
        <v>34</v>
      </c>
      <c r="B40" s="2">
        <v>-27810.260900000001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13803.946099999999</v>
      </c>
      <c r="C41" s="2"/>
      <c r="D41" s="2"/>
      <c r="E41" s="2"/>
      <c r="F41" s="2"/>
    </row>
    <row r="42" spans="1:6" x14ac:dyDescent="0.25">
      <c r="A42" s="3" t="s">
        <v>36</v>
      </c>
      <c r="B42" s="2">
        <v>55620.521800000002</v>
      </c>
      <c r="C42" s="2"/>
      <c r="D42" s="2"/>
      <c r="E42" s="2"/>
      <c r="F42" s="2"/>
    </row>
    <row r="43" spans="1:6" x14ac:dyDescent="0.25">
      <c r="A43" s="3" t="s">
        <v>37</v>
      </c>
      <c r="B43" s="2">
        <v>55949.693700000003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55762.6077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7263.5069999999996</v>
      </c>
      <c r="C48" s="2">
        <v>0</v>
      </c>
      <c r="D48" s="2">
        <v>0</v>
      </c>
      <c r="E48" s="2">
        <v>0</v>
      </c>
      <c r="F48" s="2">
        <v>7263.5069999999996</v>
      </c>
    </row>
    <row r="49" spans="1:6" x14ac:dyDescent="0.25">
      <c r="A49" s="3" t="s">
        <v>43</v>
      </c>
      <c r="B49" s="2">
        <v>3196.7734</v>
      </c>
      <c r="C49" s="2">
        <v>0</v>
      </c>
      <c r="D49" s="2">
        <v>0</v>
      </c>
      <c r="E49" s="2">
        <v>0</v>
      </c>
      <c r="F49" s="2">
        <v>3196.7734</v>
      </c>
    </row>
    <row r="50" spans="1:6" x14ac:dyDescent="0.25">
      <c r="A50" s="3" t="s">
        <v>44</v>
      </c>
      <c r="B50" s="2">
        <v>1873.4338</v>
      </c>
      <c r="C50" s="2">
        <v>0</v>
      </c>
      <c r="D50" s="2">
        <v>0</v>
      </c>
      <c r="E50" s="2">
        <v>0</v>
      </c>
      <c r="F50" s="2">
        <v>1873.4338</v>
      </c>
    </row>
    <row r="51" spans="1:6" x14ac:dyDescent="0.25">
      <c r="A51" s="3" t="s">
        <v>45</v>
      </c>
      <c r="B51" s="2">
        <v>662.28579999999999</v>
      </c>
      <c r="C51" s="2">
        <v>0</v>
      </c>
      <c r="D51" s="2">
        <v>0</v>
      </c>
      <c r="E51" s="2">
        <v>0</v>
      </c>
      <c r="F51" s="2">
        <v>662.28579999999999</v>
      </c>
    </row>
    <row r="52" spans="1:6" x14ac:dyDescent="0.25">
      <c r="A52" s="3" t="s">
        <v>46</v>
      </c>
      <c r="B52" s="2">
        <v>12996</v>
      </c>
      <c r="C52" s="2">
        <v>0</v>
      </c>
      <c r="D52" s="2">
        <v>0</v>
      </c>
      <c r="E52" s="2">
        <v>0</v>
      </c>
      <c r="F52" s="2">
        <v>12996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4164.2739000000001</v>
      </c>
      <c r="C56" s="2">
        <v>1673.1347000000001</v>
      </c>
      <c r="D56" s="2">
        <v>1054.0971</v>
      </c>
      <c r="E56" s="2">
        <v>372.00130000000001</v>
      </c>
      <c r="F56" s="2">
        <v>7263.5069999999996</v>
      </c>
    </row>
    <row r="57" spans="1:6" x14ac:dyDescent="0.25">
      <c r="A57" s="3" t="s">
        <v>43</v>
      </c>
      <c r="B57" s="2">
        <v>1673.1347000000001</v>
      </c>
      <c r="C57" s="2">
        <v>931.39179999999999</v>
      </c>
      <c r="D57" s="2">
        <v>441.3759</v>
      </c>
      <c r="E57" s="2">
        <v>150.87100000000001</v>
      </c>
      <c r="F57" s="2">
        <v>3196.7734</v>
      </c>
    </row>
    <row r="58" spans="1:6" x14ac:dyDescent="0.25">
      <c r="A58" s="3" t="s">
        <v>44</v>
      </c>
      <c r="B58" s="2">
        <v>1054.0971</v>
      </c>
      <c r="C58" s="2">
        <v>441.3759</v>
      </c>
      <c r="D58" s="2">
        <v>280.92950000000002</v>
      </c>
      <c r="E58" s="2">
        <v>97.031300000000002</v>
      </c>
      <c r="F58" s="2">
        <v>1873.4338</v>
      </c>
    </row>
    <row r="59" spans="1:6" x14ac:dyDescent="0.25">
      <c r="A59" s="3" t="s">
        <v>45</v>
      </c>
      <c r="B59" s="2">
        <v>372.00130000000001</v>
      </c>
      <c r="C59" s="2">
        <v>150.87100000000001</v>
      </c>
      <c r="D59" s="2">
        <v>97.031300000000002</v>
      </c>
      <c r="E59" s="2">
        <v>42.382199999999997</v>
      </c>
      <c r="F59" s="2">
        <v>662.28579999999999</v>
      </c>
    </row>
    <row r="60" spans="1:6" x14ac:dyDescent="0.25">
      <c r="A60" s="3" t="s">
        <v>46</v>
      </c>
      <c r="B60" s="2">
        <v>7263.5069999999996</v>
      </c>
      <c r="C60" s="2">
        <v>3196.7734</v>
      </c>
      <c r="D60" s="2">
        <v>1873.4338</v>
      </c>
      <c r="E60" s="2">
        <v>662.28579999999999</v>
      </c>
      <c r="F60" s="2">
        <v>12996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0.44109999999999999</v>
      </c>
      <c r="C63" s="2"/>
      <c r="D63" s="2"/>
      <c r="E63" s="2"/>
      <c r="F63" s="2"/>
    </row>
    <row r="64" spans="1:6" ht="28.5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3.5299999999999998E-2</v>
      </c>
      <c r="C65" s="2"/>
      <c r="D65" s="2"/>
      <c r="E65" s="2"/>
      <c r="F65" s="2"/>
    </row>
    <row r="66" spans="1:6" x14ac:dyDescent="0.25">
      <c r="A66" s="3" t="s">
        <v>33</v>
      </c>
      <c r="B66" s="2">
        <v>3.4299999999999997E-2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149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12996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622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1.005E-20</v>
      </c>
      <c r="B107" s="4">
        <v>1.0051801000000001E-20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622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9.0759999999999995E-17</v>
      </c>
      <c r="B115" s="4">
        <v>9.0761359999999996E-17</v>
      </c>
      <c r="C115" s="2"/>
      <c r="D115" s="2"/>
      <c r="E115" s="2"/>
      <c r="F115" s="2"/>
    </row>
    <row r="116" spans="1:6" x14ac:dyDescent="0.25">
      <c r="A116" s="5">
        <v>9.8809999999999997E-17</v>
      </c>
      <c r="B116" s="4">
        <v>9.8813110000000004E-17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622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6.0579999999999997E-22</v>
      </c>
      <c r="B124" s="4">
        <v>6.0576505999999995E-22</v>
      </c>
      <c r="C124" s="2"/>
      <c r="D124" s="2"/>
      <c r="E124" s="2"/>
      <c r="F124" s="2"/>
    </row>
    <row r="125" spans="1:6" x14ac:dyDescent="0.25">
      <c r="A125" s="5">
        <v>5.9159999999999998E-21</v>
      </c>
      <c r="B125" s="4">
        <v>5.9163503000000002E-21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621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9.9039999999999994E-21</v>
      </c>
      <c r="B132" s="4">
        <v>9.9041086999999995E-21</v>
      </c>
      <c r="C132" s="2"/>
      <c r="D132" s="2"/>
      <c r="E132" s="2"/>
      <c r="F132" s="2"/>
    </row>
    <row r="133" spans="1:6" x14ac:dyDescent="0.25">
      <c r="A133" s="5">
        <v>2.4619999999999999E-20</v>
      </c>
      <c r="B133" s="4">
        <v>2.4623612E-20</v>
      </c>
      <c r="C133" s="2"/>
      <c r="D133" s="2"/>
      <c r="E133" s="2"/>
      <c r="F133" s="2"/>
    </row>
    <row r="134" spans="1:6" x14ac:dyDescent="0.25">
      <c r="A134" s="5">
        <v>3.2770000000000002E-20</v>
      </c>
      <c r="B134" s="4">
        <v>3.2769918000000001E-20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145</v>
      </c>
      <c r="B140" s="2" t="s">
        <v>94</v>
      </c>
      <c r="C140" s="2">
        <v>5</v>
      </c>
      <c r="D140" s="2"/>
      <c r="E140" s="2"/>
      <c r="F140" s="2"/>
    </row>
    <row r="141" spans="1:6" x14ac:dyDescent="0.25">
      <c r="A141" s="3" t="s">
        <v>154</v>
      </c>
      <c r="B141" s="2">
        <v>0</v>
      </c>
      <c r="C141" s="2"/>
      <c r="D141" s="2"/>
      <c r="E141" s="2"/>
      <c r="F141" s="2"/>
    </row>
    <row r="142" spans="1:6" x14ac:dyDescent="0.25">
      <c r="A142" s="3" t="s">
        <v>155</v>
      </c>
      <c r="B142" s="2">
        <v>1</v>
      </c>
      <c r="C142" s="2"/>
      <c r="D142" s="2"/>
      <c r="E142" s="2"/>
      <c r="F142" s="2"/>
    </row>
    <row r="143" spans="1:6" x14ac:dyDescent="0.25">
      <c r="A143" s="3" t="s">
        <v>156</v>
      </c>
      <c r="B143" s="2">
        <v>2</v>
      </c>
      <c r="C143" s="2"/>
      <c r="D143" s="2"/>
      <c r="E143" s="2"/>
      <c r="F143" s="2"/>
    </row>
    <row r="144" spans="1:6" x14ac:dyDescent="0.25">
      <c r="A144" s="3" t="s">
        <v>157</v>
      </c>
      <c r="B144" s="2">
        <v>3</v>
      </c>
      <c r="C144" s="2"/>
      <c r="D144" s="2"/>
      <c r="E144" s="2"/>
      <c r="F144" s="2"/>
    </row>
    <row r="145" spans="1:16" x14ac:dyDescent="0.25">
      <c r="A145" s="3" t="s">
        <v>158</v>
      </c>
      <c r="B145" s="2">
        <v>4</v>
      </c>
      <c r="C145" s="2"/>
      <c r="D145" s="2"/>
      <c r="E145" s="2"/>
      <c r="F145" s="2"/>
    </row>
    <row r="147" spans="1:16" ht="18.75" x14ac:dyDescent="0.25">
      <c r="A147" s="1" t="s">
        <v>101</v>
      </c>
    </row>
    <row r="149" spans="1:16" x14ac:dyDescent="0.25">
      <c r="A149" s="3" t="s">
        <v>102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103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/>
      <c r="B151" s="2">
        <v>1.1294999999999999</v>
      </c>
      <c r="C151" s="2">
        <v>7.6100000000000001E-2</v>
      </c>
      <c r="D151" s="2">
        <v>14.837899999999999</v>
      </c>
      <c r="E151" s="2">
        <v>0.30059999999999998</v>
      </c>
      <c r="F151" s="2">
        <v>8.7599999999999997E-2</v>
      </c>
      <c r="G151" s="2">
        <v>3.4321000000000002</v>
      </c>
      <c r="H151" s="2">
        <v>-0.21429999999999999</v>
      </c>
      <c r="I151" s="2">
        <v>0.12189999999999999</v>
      </c>
      <c r="J151" s="2">
        <v>-1.7582</v>
      </c>
      <c r="K151" s="2">
        <v>-1.2158</v>
      </c>
      <c r="L151" s="2">
        <v>0.1368</v>
      </c>
      <c r="M151" s="2">
        <v>-8.8905999999999992</v>
      </c>
      <c r="N151" s="2">
        <v>229.11510000000001</v>
      </c>
      <c r="O151" s="4">
        <v>2.0999999999999999E-49</v>
      </c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3" t="s">
        <v>106</v>
      </c>
      <c r="B153" s="3" t="s">
        <v>42</v>
      </c>
      <c r="C153" s="3" t="s">
        <v>104</v>
      </c>
      <c r="D153" s="3" t="s">
        <v>121</v>
      </c>
      <c r="E153" s="3" t="s">
        <v>43</v>
      </c>
      <c r="F153" s="3" t="s">
        <v>104</v>
      </c>
      <c r="G153" s="3" t="s">
        <v>121</v>
      </c>
      <c r="H153" s="3" t="s">
        <v>44</v>
      </c>
      <c r="I153" s="3" t="s">
        <v>104</v>
      </c>
      <c r="J153" s="3" t="s">
        <v>121</v>
      </c>
      <c r="K153" s="3" t="s">
        <v>45</v>
      </c>
      <c r="L153" s="3" t="s">
        <v>104</v>
      </c>
      <c r="M153" s="3" t="s">
        <v>121</v>
      </c>
      <c r="N153" s="3" t="s">
        <v>105</v>
      </c>
      <c r="O153" s="3" t="s">
        <v>9</v>
      </c>
      <c r="P153" s="2"/>
    </row>
    <row r="154" spans="1:16" x14ac:dyDescent="0.25">
      <c r="A154" s="3" t="s">
        <v>145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3" t="s">
        <v>154</v>
      </c>
      <c r="B155" s="2">
        <v>0.31640000000000001</v>
      </c>
      <c r="C155" s="2">
        <v>0.1396</v>
      </c>
      <c r="D155" s="2">
        <v>2.2665000000000002</v>
      </c>
      <c r="E155" s="2">
        <v>-0.50449999999999995</v>
      </c>
      <c r="F155" s="2">
        <v>0.183</v>
      </c>
      <c r="G155" s="2">
        <v>-2.7564000000000002</v>
      </c>
      <c r="H155" s="2">
        <v>0.2913</v>
      </c>
      <c r="I155" s="2">
        <v>0.1875</v>
      </c>
      <c r="J155" s="2">
        <v>1.5536000000000001</v>
      </c>
      <c r="K155" s="2">
        <v>-0.1032</v>
      </c>
      <c r="L155" s="2">
        <v>0.29530000000000001</v>
      </c>
      <c r="M155" s="2">
        <v>-0.34949999999999998</v>
      </c>
      <c r="N155" s="2">
        <v>42.273800000000001</v>
      </c>
      <c r="O155" s="4">
        <v>3.0000000000000001E-5</v>
      </c>
      <c r="P155" s="2"/>
    </row>
    <row r="156" spans="1:16" x14ac:dyDescent="0.25">
      <c r="A156" s="3" t="s">
        <v>155</v>
      </c>
      <c r="B156" s="2">
        <v>-0.34179999999999999</v>
      </c>
      <c r="C156" s="2">
        <v>0.157</v>
      </c>
      <c r="D156" s="2">
        <v>-2.1766999999999999</v>
      </c>
      <c r="E156" s="2">
        <v>0.37640000000000001</v>
      </c>
      <c r="F156" s="2">
        <v>0.16020000000000001</v>
      </c>
      <c r="G156" s="2">
        <v>2.35</v>
      </c>
      <c r="H156" s="2">
        <v>0.14399999999999999</v>
      </c>
      <c r="I156" s="2">
        <v>0.24260000000000001</v>
      </c>
      <c r="J156" s="2">
        <v>0.59340000000000004</v>
      </c>
      <c r="K156" s="2">
        <v>-0.17860000000000001</v>
      </c>
      <c r="L156" s="2">
        <v>0.27150000000000002</v>
      </c>
      <c r="M156" s="2">
        <v>-0.65790000000000004</v>
      </c>
      <c r="N156" s="2"/>
      <c r="O156" s="2"/>
      <c r="P156" s="2"/>
    </row>
    <row r="157" spans="1:16" x14ac:dyDescent="0.25">
      <c r="A157" s="3" t="s">
        <v>156</v>
      </c>
      <c r="B157" s="2">
        <v>7.9000000000000001E-2</v>
      </c>
      <c r="C157" s="2">
        <v>0.14879999999999999</v>
      </c>
      <c r="D157" s="2">
        <v>0.53100000000000003</v>
      </c>
      <c r="E157" s="2">
        <v>0.62190000000000001</v>
      </c>
      <c r="F157" s="2">
        <v>0.16520000000000001</v>
      </c>
      <c r="G157" s="2">
        <v>3.7646000000000002</v>
      </c>
      <c r="H157" s="2">
        <v>-0.20300000000000001</v>
      </c>
      <c r="I157" s="2">
        <v>0.26019999999999999</v>
      </c>
      <c r="J157" s="2">
        <v>-0.7802</v>
      </c>
      <c r="K157" s="2">
        <v>-0.498</v>
      </c>
      <c r="L157" s="2">
        <v>0.24740000000000001</v>
      </c>
      <c r="M157" s="2">
        <v>-2.0129999999999999</v>
      </c>
      <c r="N157" s="2"/>
      <c r="O157" s="2"/>
      <c r="P157" s="2"/>
    </row>
    <row r="158" spans="1:16" x14ac:dyDescent="0.25">
      <c r="A158" s="3" t="s">
        <v>157</v>
      </c>
      <c r="B158" s="2">
        <v>7.8200000000000006E-2</v>
      </c>
      <c r="C158" s="2">
        <v>0.15379999999999999</v>
      </c>
      <c r="D158" s="2">
        <v>0.50819999999999999</v>
      </c>
      <c r="E158" s="2">
        <v>-0.1027</v>
      </c>
      <c r="F158" s="2">
        <v>0.1799</v>
      </c>
      <c r="G158" s="2">
        <v>-0.5706</v>
      </c>
      <c r="H158" s="2">
        <v>-9.11E-2</v>
      </c>
      <c r="I158" s="2">
        <v>0.24540000000000001</v>
      </c>
      <c r="J158" s="2">
        <v>-0.37130000000000002</v>
      </c>
      <c r="K158" s="2">
        <v>0.11559999999999999</v>
      </c>
      <c r="L158" s="2">
        <v>0.27600000000000002</v>
      </c>
      <c r="M158" s="2">
        <v>0.41880000000000001</v>
      </c>
      <c r="N158" s="2"/>
      <c r="O158" s="2"/>
      <c r="P158" s="2"/>
    </row>
    <row r="159" spans="1:16" x14ac:dyDescent="0.25">
      <c r="A159" s="3" t="s">
        <v>158</v>
      </c>
      <c r="B159" s="2">
        <v>-0.1318</v>
      </c>
      <c r="C159" s="2">
        <v>0.17330000000000001</v>
      </c>
      <c r="D159" s="2">
        <v>-0.76019999999999999</v>
      </c>
      <c r="E159" s="2">
        <v>-0.39119999999999999</v>
      </c>
      <c r="F159" s="2">
        <v>0.21049999999999999</v>
      </c>
      <c r="G159" s="2">
        <v>-1.8583000000000001</v>
      </c>
      <c r="H159" s="2">
        <v>-0.14119999999999999</v>
      </c>
      <c r="I159" s="2">
        <v>0.2833</v>
      </c>
      <c r="J159" s="2">
        <v>-0.49840000000000001</v>
      </c>
      <c r="K159" s="2">
        <v>0.66420000000000001</v>
      </c>
      <c r="L159" s="2">
        <v>0.26550000000000001</v>
      </c>
      <c r="M159" s="2">
        <v>2.5019999999999998</v>
      </c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2" spans="1:6" ht="18.75" x14ac:dyDescent="0.25">
      <c r="A162" s="1" t="s">
        <v>107</v>
      </c>
    </row>
    <row r="164" spans="1:6" x14ac:dyDescent="0.25">
      <c r="A164" s="3" t="s">
        <v>102</v>
      </c>
      <c r="B164" s="3"/>
      <c r="C164" s="3"/>
      <c r="D164" s="3" t="s">
        <v>105</v>
      </c>
      <c r="E164" s="3" t="s">
        <v>108</v>
      </c>
      <c r="F164" s="3" t="s">
        <v>9</v>
      </c>
    </row>
    <row r="165" spans="1:6" x14ac:dyDescent="0.25">
      <c r="A165" s="3" t="s">
        <v>103</v>
      </c>
      <c r="B165" s="2"/>
      <c r="C165" s="2"/>
      <c r="D165" s="2"/>
      <c r="E165" s="2"/>
      <c r="F165" s="2"/>
    </row>
    <row r="166" spans="1:6" x14ac:dyDescent="0.25">
      <c r="A166" s="3" t="s">
        <v>109</v>
      </c>
      <c r="B166" s="3">
        <v>1</v>
      </c>
      <c r="C166" s="3">
        <v>2</v>
      </c>
      <c r="D166" s="2">
        <v>66.231899999999996</v>
      </c>
      <c r="E166" s="2">
        <v>1</v>
      </c>
      <c r="F166" s="4">
        <v>3.9999999999999999E-16</v>
      </c>
    </row>
    <row r="167" spans="1:6" x14ac:dyDescent="0.25">
      <c r="A167" s="3" t="s">
        <v>109</v>
      </c>
      <c r="B167" s="3">
        <v>1</v>
      </c>
      <c r="C167" s="3">
        <v>3</v>
      </c>
      <c r="D167" s="2">
        <v>68.730599999999995</v>
      </c>
      <c r="E167" s="2">
        <v>1</v>
      </c>
      <c r="F167" s="4">
        <v>1.1E-16</v>
      </c>
    </row>
    <row r="168" spans="1:6" x14ac:dyDescent="0.25">
      <c r="A168" s="3" t="s">
        <v>109</v>
      </c>
      <c r="B168" s="3">
        <v>1</v>
      </c>
      <c r="C168" s="3">
        <v>4</v>
      </c>
      <c r="D168" s="2">
        <v>163.9222</v>
      </c>
      <c r="E168" s="2">
        <v>1</v>
      </c>
      <c r="F168" s="4">
        <v>1.5999999999999999E-37</v>
      </c>
    </row>
    <row r="169" spans="1:6" x14ac:dyDescent="0.25">
      <c r="A169" s="3" t="s">
        <v>109</v>
      </c>
      <c r="B169" s="3">
        <v>2</v>
      </c>
      <c r="C169" s="3">
        <v>3</v>
      </c>
      <c r="D169" s="2">
        <v>8.9514999999999993</v>
      </c>
      <c r="E169" s="2">
        <v>1</v>
      </c>
      <c r="F169" s="2">
        <v>2.8E-3</v>
      </c>
    </row>
    <row r="170" spans="1:6" x14ac:dyDescent="0.25">
      <c r="A170" s="3" t="s">
        <v>109</v>
      </c>
      <c r="B170" s="3">
        <v>2</v>
      </c>
      <c r="C170" s="3">
        <v>4</v>
      </c>
      <c r="D170" s="2">
        <v>60.965499999999999</v>
      </c>
      <c r="E170" s="2">
        <v>1</v>
      </c>
      <c r="F170" s="4">
        <v>5.8000000000000004E-15</v>
      </c>
    </row>
    <row r="171" spans="1:6" x14ac:dyDescent="0.25">
      <c r="A171" s="3" t="s">
        <v>109</v>
      </c>
      <c r="B171" s="3">
        <v>3</v>
      </c>
      <c r="C171" s="3">
        <v>4</v>
      </c>
      <c r="D171" s="2">
        <v>19.841100000000001</v>
      </c>
      <c r="E171" s="2">
        <v>1</v>
      </c>
      <c r="F171" s="4">
        <v>8.3999999999999992E-6</v>
      </c>
    </row>
    <row r="172" spans="1:6" x14ac:dyDescent="0.25">
      <c r="A172" s="3" t="s">
        <v>145</v>
      </c>
      <c r="B172" s="2"/>
      <c r="C172" s="2"/>
      <c r="D172" s="2"/>
      <c r="E172" s="2"/>
      <c r="F172" s="2"/>
    </row>
    <row r="173" spans="1:6" x14ac:dyDescent="0.25">
      <c r="A173" s="3" t="s">
        <v>109</v>
      </c>
      <c r="B173" s="3">
        <v>1</v>
      </c>
      <c r="C173" s="3">
        <v>2</v>
      </c>
      <c r="D173" s="2">
        <v>31.3111</v>
      </c>
      <c r="E173" s="2">
        <v>4</v>
      </c>
      <c r="F173" s="4">
        <v>2.6000000000000001E-6</v>
      </c>
    </row>
    <row r="174" spans="1:6" x14ac:dyDescent="0.25">
      <c r="A174" s="3" t="s">
        <v>109</v>
      </c>
      <c r="B174" s="3">
        <v>1</v>
      </c>
      <c r="C174" s="3">
        <v>3</v>
      </c>
      <c r="D174" s="2">
        <v>2.4131999999999998</v>
      </c>
      <c r="E174" s="2">
        <v>4</v>
      </c>
      <c r="F174" s="2">
        <v>0.66</v>
      </c>
    </row>
    <row r="175" spans="1:6" x14ac:dyDescent="0.25">
      <c r="A175" s="3" t="s">
        <v>109</v>
      </c>
      <c r="B175" s="3">
        <v>1</v>
      </c>
      <c r="C175" s="3">
        <v>4</v>
      </c>
      <c r="D175" s="2">
        <v>7.6025</v>
      </c>
      <c r="E175" s="2">
        <v>4</v>
      </c>
      <c r="F175" s="2">
        <v>0.11</v>
      </c>
    </row>
    <row r="176" spans="1:6" x14ac:dyDescent="0.25">
      <c r="A176" s="3" t="s">
        <v>109</v>
      </c>
      <c r="B176" s="3">
        <v>2</v>
      </c>
      <c r="C176" s="3">
        <v>3</v>
      </c>
      <c r="D176" s="2">
        <v>12.2126</v>
      </c>
      <c r="E176" s="2">
        <v>4</v>
      </c>
      <c r="F176" s="2">
        <v>1.6E-2</v>
      </c>
    </row>
    <row r="177" spans="1:9" x14ac:dyDescent="0.25">
      <c r="A177" s="3" t="s">
        <v>109</v>
      </c>
      <c r="B177" s="3">
        <v>2</v>
      </c>
      <c r="C177" s="3">
        <v>4</v>
      </c>
      <c r="D177" s="2">
        <v>16.916699999999999</v>
      </c>
      <c r="E177" s="2">
        <v>4</v>
      </c>
      <c r="F177" s="2">
        <v>2E-3</v>
      </c>
    </row>
    <row r="178" spans="1:9" x14ac:dyDescent="0.25">
      <c r="A178" s="3" t="s">
        <v>109</v>
      </c>
      <c r="B178" s="3">
        <v>3</v>
      </c>
      <c r="C178" s="3">
        <v>4</v>
      </c>
      <c r="D178" s="2">
        <v>3.8786</v>
      </c>
      <c r="E178" s="2">
        <v>4</v>
      </c>
      <c r="F178" s="2">
        <v>0.42</v>
      </c>
    </row>
    <row r="180" spans="1:9" ht="18.75" x14ac:dyDescent="0.25">
      <c r="A180" s="1" t="s">
        <v>110</v>
      </c>
    </row>
    <row r="182" spans="1:9" x14ac:dyDescent="0.25">
      <c r="A182" s="2"/>
      <c r="B182" s="3" t="s">
        <v>42</v>
      </c>
      <c r="C182" s="3" t="s">
        <v>104</v>
      </c>
      <c r="D182" s="3" t="s">
        <v>43</v>
      </c>
      <c r="E182" s="3" t="s">
        <v>104</v>
      </c>
      <c r="F182" s="3" t="s">
        <v>44</v>
      </c>
      <c r="G182" s="3" t="s">
        <v>104</v>
      </c>
      <c r="H182" s="3" t="s">
        <v>45</v>
      </c>
      <c r="I182" s="3" t="s">
        <v>104</v>
      </c>
    </row>
    <row r="183" spans="1:9" x14ac:dyDescent="0.25">
      <c r="A183" s="3" t="s">
        <v>111</v>
      </c>
      <c r="B183" s="2">
        <v>0.55889999999999995</v>
      </c>
      <c r="C183" s="2">
        <v>2.0500000000000001E-2</v>
      </c>
      <c r="D183" s="2">
        <v>0.246</v>
      </c>
      <c r="E183" s="2">
        <v>1.67E-2</v>
      </c>
      <c r="F183" s="2">
        <v>0.14419999999999999</v>
      </c>
      <c r="G183" s="2">
        <v>1.72E-2</v>
      </c>
      <c r="H183" s="2">
        <v>5.0999999999999997E-2</v>
      </c>
      <c r="I183" s="2">
        <v>9.1000000000000004E-3</v>
      </c>
    </row>
    <row r="184" spans="1:9" x14ac:dyDescent="0.25">
      <c r="A184" s="3" t="s">
        <v>106</v>
      </c>
      <c r="B184" s="2"/>
      <c r="C184" s="2"/>
      <c r="D184" s="2"/>
      <c r="E184" s="2"/>
      <c r="F184" s="2"/>
      <c r="G184" s="2"/>
      <c r="H184" s="2"/>
      <c r="I184" s="2"/>
    </row>
    <row r="185" spans="1:9" x14ac:dyDescent="0.25">
      <c r="A185" s="3" t="s">
        <v>145</v>
      </c>
      <c r="B185" s="2"/>
      <c r="C185" s="2"/>
      <c r="D185" s="2"/>
      <c r="E185" s="2"/>
      <c r="F185" s="2"/>
      <c r="G185" s="2"/>
      <c r="H185" s="2"/>
      <c r="I185" s="2"/>
    </row>
    <row r="186" spans="1:9" x14ac:dyDescent="0.25">
      <c r="A186" s="3" t="s">
        <v>154</v>
      </c>
      <c r="B186" s="2">
        <v>0.36909999999999998</v>
      </c>
      <c r="C186" s="2" t="s">
        <v>11</v>
      </c>
      <c r="D186" s="2">
        <v>0.16109999999999999</v>
      </c>
      <c r="E186" s="2" t="s">
        <v>11</v>
      </c>
      <c r="F186" s="2">
        <v>0.36399999999999999</v>
      </c>
      <c r="G186" s="2" t="s">
        <v>11</v>
      </c>
      <c r="H186" s="2">
        <v>0.25490000000000002</v>
      </c>
      <c r="I186" s="2" t="s">
        <v>11</v>
      </c>
    </row>
    <row r="187" spans="1:9" x14ac:dyDescent="0.25">
      <c r="A187" s="3" t="s">
        <v>155</v>
      </c>
      <c r="B187" s="2">
        <v>0.125</v>
      </c>
      <c r="C187" s="2" t="s">
        <v>11</v>
      </c>
      <c r="D187" s="2">
        <v>0.25419999999999998</v>
      </c>
      <c r="E187" s="2" t="s">
        <v>11</v>
      </c>
      <c r="F187" s="2">
        <v>0.20549999999999999</v>
      </c>
      <c r="G187" s="2" t="s">
        <v>11</v>
      </c>
      <c r="H187" s="2">
        <v>0.15459999999999999</v>
      </c>
      <c r="I187" s="2" t="s">
        <v>11</v>
      </c>
    </row>
    <row r="188" spans="1:9" x14ac:dyDescent="0.25">
      <c r="A188" s="3" t="s">
        <v>156</v>
      </c>
      <c r="B188" s="2">
        <v>0.19650000000000001</v>
      </c>
      <c r="C188" s="2" t="s">
        <v>11</v>
      </c>
      <c r="D188" s="2">
        <v>0.33539999999999998</v>
      </c>
      <c r="E188" s="2" t="s">
        <v>11</v>
      </c>
      <c r="F188" s="2">
        <v>0.14990000000000001</v>
      </c>
      <c r="G188" s="2" t="s">
        <v>11</v>
      </c>
      <c r="H188" s="2">
        <v>0.11600000000000001</v>
      </c>
      <c r="I188" s="2" t="s">
        <v>11</v>
      </c>
    </row>
    <row r="189" spans="1:9" x14ac:dyDescent="0.25">
      <c r="A189" s="3" t="s">
        <v>157</v>
      </c>
      <c r="B189" s="2">
        <v>0.19889999999999999</v>
      </c>
      <c r="C189" s="2" t="s">
        <v>11</v>
      </c>
      <c r="D189" s="2">
        <v>0.16470000000000001</v>
      </c>
      <c r="E189" s="2" t="s">
        <v>11</v>
      </c>
      <c r="F189" s="2">
        <v>0.1699</v>
      </c>
      <c r="G189" s="2" t="s">
        <v>11</v>
      </c>
      <c r="H189" s="2">
        <v>0.217</v>
      </c>
      <c r="I189" s="2" t="s">
        <v>11</v>
      </c>
    </row>
    <row r="190" spans="1:9" x14ac:dyDescent="0.25">
      <c r="A190" s="3" t="s">
        <v>158</v>
      </c>
      <c r="B190" s="2">
        <v>0.1105</v>
      </c>
      <c r="C190" s="2" t="s">
        <v>11</v>
      </c>
      <c r="D190" s="2">
        <v>8.4599999999999995E-2</v>
      </c>
      <c r="E190" s="2" t="s">
        <v>11</v>
      </c>
      <c r="F190" s="2">
        <v>0.11070000000000001</v>
      </c>
      <c r="G190" s="2" t="s">
        <v>11</v>
      </c>
      <c r="H190" s="2">
        <v>0.25740000000000002</v>
      </c>
      <c r="I190" s="2" t="s">
        <v>11</v>
      </c>
    </row>
    <row r="192" spans="1:9" ht="18.75" x14ac:dyDescent="0.25">
      <c r="A192" s="1" t="s">
        <v>112</v>
      </c>
    </row>
    <row r="194" spans="1:9" x14ac:dyDescent="0.25">
      <c r="A194" s="2"/>
      <c r="B194" s="3" t="s">
        <v>42</v>
      </c>
      <c r="C194" s="3" t="s">
        <v>43</v>
      </c>
      <c r="D194" s="3" t="s">
        <v>44</v>
      </c>
      <c r="E194" s="3" t="s">
        <v>45</v>
      </c>
    </row>
    <row r="195" spans="1:9" x14ac:dyDescent="0.25">
      <c r="A195" s="3" t="s">
        <v>113</v>
      </c>
      <c r="B195" s="2">
        <v>0.55889999999999995</v>
      </c>
      <c r="C195" s="2">
        <v>0.246</v>
      </c>
      <c r="D195" s="2">
        <v>0.14419999999999999</v>
      </c>
      <c r="E195" s="2">
        <v>5.0999999999999997E-2</v>
      </c>
    </row>
    <row r="196" spans="1:9" x14ac:dyDescent="0.25">
      <c r="A196" s="3" t="s">
        <v>106</v>
      </c>
      <c r="B196" s="2"/>
      <c r="C196" s="2"/>
      <c r="D196" s="2"/>
      <c r="E196" s="2"/>
    </row>
    <row r="197" spans="1:9" x14ac:dyDescent="0.25">
      <c r="A197" s="3" t="s">
        <v>145</v>
      </c>
      <c r="B197" s="2"/>
      <c r="C197" s="2"/>
      <c r="D197" s="2"/>
      <c r="E197" s="2"/>
    </row>
    <row r="198" spans="1:9" x14ac:dyDescent="0.25">
      <c r="A198" s="3" t="s">
        <v>154</v>
      </c>
      <c r="B198" s="2">
        <v>0.66249999999999998</v>
      </c>
      <c r="C198" s="2">
        <v>0.1273</v>
      </c>
      <c r="D198" s="2">
        <v>0.16850000000000001</v>
      </c>
      <c r="E198" s="2">
        <v>4.1700000000000001E-2</v>
      </c>
    </row>
    <row r="199" spans="1:9" x14ac:dyDescent="0.25">
      <c r="A199" s="3" t="s">
        <v>155</v>
      </c>
      <c r="B199" s="2">
        <v>0.41120000000000001</v>
      </c>
      <c r="C199" s="2">
        <v>0.36809999999999998</v>
      </c>
      <c r="D199" s="2">
        <v>0.17430000000000001</v>
      </c>
      <c r="E199" s="2">
        <v>4.6399999999999997E-2</v>
      </c>
    </row>
    <row r="200" spans="1:9" x14ac:dyDescent="0.25">
      <c r="A200" s="3" t="s">
        <v>156</v>
      </c>
      <c r="B200" s="2">
        <v>0.4995</v>
      </c>
      <c r="C200" s="2">
        <v>0.37530000000000002</v>
      </c>
      <c r="D200" s="2">
        <v>9.8299999999999998E-2</v>
      </c>
      <c r="E200" s="2">
        <v>2.69E-2</v>
      </c>
    </row>
    <row r="201" spans="1:9" x14ac:dyDescent="0.25">
      <c r="A201" s="3" t="s">
        <v>157</v>
      </c>
      <c r="B201" s="2">
        <v>0.59379999999999999</v>
      </c>
      <c r="C201" s="2">
        <v>0.21629999999999999</v>
      </c>
      <c r="D201" s="2">
        <v>0.1308</v>
      </c>
      <c r="E201" s="2">
        <v>5.91E-2</v>
      </c>
    </row>
    <row r="202" spans="1:9" x14ac:dyDescent="0.25">
      <c r="A202" s="3" t="s">
        <v>158</v>
      </c>
      <c r="B202" s="2">
        <v>0.55320000000000003</v>
      </c>
      <c r="C202" s="2">
        <v>0.18629999999999999</v>
      </c>
      <c r="D202" s="2">
        <v>0.14299999999999999</v>
      </c>
      <c r="E202" s="2">
        <v>0.11749999999999999</v>
      </c>
    </row>
    <row r="204" spans="1:9" ht="37.5" x14ac:dyDescent="0.25">
      <c r="A204" s="1" t="s">
        <v>114</v>
      </c>
    </row>
    <row r="206" spans="1:9" x14ac:dyDescent="0.25">
      <c r="A206" s="2"/>
      <c r="B206" s="24" t="s">
        <v>109</v>
      </c>
      <c r="C206" s="25"/>
      <c r="D206" s="25"/>
      <c r="E206" s="25"/>
      <c r="F206" s="25"/>
      <c r="G206" s="25"/>
      <c r="H206" s="25"/>
      <c r="I206" s="26"/>
    </row>
    <row r="207" spans="1:9" x14ac:dyDescent="0.25">
      <c r="A207" s="3" t="s">
        <v>145</v>
      </c>
      <c r="B207" s="3">
        <v>1</v>
      </c>
      <c r="C207" s="3" t="s">
        <v>104</v>
      </c>
      <c r="D207" s="3">
        <v>2</v>
      </c>
      <c r="E207" s="3" t="s">
        <v>104</v>
      </c>
      <c r="F207" s="3">
        <v>3</v>
      </c>
      <c r="G207" s="3" t="s">
        <v>104</v>
      </c>
      <c r="H207" s="3">
        <v>4</v>
      </c>
      <c r="I207" s="3" t="s">
        <v>104</v>
      </c>
    </row>
    <row r="208" spans="1:9" x14ac:dyDescent="0.25">
      <c r="A208" s="3" t="s">
        <v>154</v>
      </c>
      <c r="B208" s="2">
        <v>0.66249999999999998</v>
      </c>
      <c r="C208" s="2">
        <v>3.6499999999999998E-2</v>
      </c>
      <c r="D208" s="2">
        <v>0.1273</v>
      </c>
      <c r="E208" s="2">
        <v>2.58E-2</v>
      </c>
      <c r="F208" s="2">
        <v>0.16850000000000001</v>
      </c>
      <c r="G208" s="2">
        <v>2.9100000000000001E-2</v>
      </c>
      <c r="H208" s="2">
        <v>4.1700000000000001E-2</v>
      </c>
      <c r="I208" s="2">
        <v>1.78E-2</v>
      </c>
    </row>
    <row r="209" spans="1:9" x14ac:dyDescent="0.25">
      <c r="A209" s="3" t="s">
        <v>155</v>
      </c>
      <c r="B209" s="2">
        <v>0.41120000000000001</v>
      </c>
      <c r="C209" s="2">
        <v>4.9500000000000002E-2</v>
      </c>
      <c r="D209" s="2">
        <v>0.36809999999999998</v>
      </c>
      <c r="E209" s="2">
        <v>4.4299999999999999E-2</v>
      </c>
      <c r="F209" s="2">
        <v>0.17430000000000001</v>
      </c>
      <c r="G209" s="2">
        <v>4.9500000000000002E-2</v>
      </c>
      <c r="H209" s="2">
        <v>4.6399999999999997E-2</v>
      </c>
      <c r="I209" s="2">
        <v>1.7600000000000001E-2</v>
      </c>
    </row>
    <row r="210" spans="1:9" x14ac:dyDescent="0.25">
      <c r="A210" s="3" t="s">
        <v>156</v>
      </c>
      <c r="B210" s="2">
        <v>0.4995</v>
      </c>
      <c r="C210" s="2">
        <v>4.8099999999999997E-2</v>
      </c>
      <c r="D210" s="2">
        <v>0.37530000000000002</v>
      </c>
      <c r="E210" s="2">
        <v>4.6600000000000003E-2</v>
      </c>
      <c r="F210" s="2">
        <v>9.8299999999999998E-2</v>
      </c>
      <c r="G210" s="2">
        <v>3.44E-2</v>
      </c>
      <c r="H210" s="2">
        <v>2.69E-2</v>
      </c>
      <c r="I210" s="2">
        <v>8.9999999999999993E-3</v>
      </c>
    </row>
    <row r="211" spans="1:9" x14ac:dyDescent="0.25">
      <c r="A211" s="3" t="s">
        <v>157</v>
      </c>
      <c r="B211" s="2">
        <v>0.59379999999999999</v>
      </c>
      <c r="C211" s="2">
        <v>5.0500000000000003E-2</v>
      </c>
      <c r="D211" s="2">
        <v>0.21629999999999999</v>
      </c>
      <c r="E211" s="2">
        <v>3.73E-2</v>
      </c>
      <c r="F211" s="2">
        <v>0.1308</v>
      </c>
      <c r="G211" s="2">
        <v>3.9800000000000002E-2</v>
      </c>
      <c r="H211" s="2">
        <v>5.91E-2</v>
      </c>
      <c r="I211" s="2">
        <v>2.2599999999999999E-2</v>
      </c>
    </row>
    <row r="212" spans="1:9" x14ac:dyDescent="0.25">
      <c r="A212" s="3" t="s">
        <v>158</v>
      </c>
      <c r="B212" s="2">
        <v>0.55320000000000003</v>
      </c>
      <c r="C212" s="2">
        <v>6.4199999999999993E-2</v>
      </c>
      <c r="D212" s="2">
        <v>0.18629999999999999</v>
      </c>
      <c r="E212" s="2">
        <v>4.4600000000000001E-2</v>
      </c>
      <c r="F212" s="2">
        <v>0.14299999999999999</v>
      </c>
      <c r="G212" s="2">
        <v>5.3699999999999998E-2</v>
      </c>
      <c r="H212" s="2">
        <v>0.11749999999999999</v>
      </c>
      <c r="I212" s="2">
        <v>3.9800000000000002E-2</v>
      </c>
    </row>
    <row r="213" spans="1:9" x14ac:dyDescent="0.25">
      <c r="A213" s="27"/>
      <c r="B213" s="28"/>
      <c r="C213" s="28"/>
      <c r="D213" s="28"/>
      <c r="E213" s="28"/>
      <c r="F213" s="28"/>
      <c r="G213" s="28"/>
      <c r="H213" s="28"/>
      <c r="I213" s="29"/>
    </row>
    <row r="214" spans="1:9" x14ac:dyDescent="0.25">
      <c r="A214" s="2"/>
      <c r="B214" s="24" t="s">
        <v>115</v>
      </c>
      <c r="C214" s="25"/>
      <c r="D214" s="25"/>
      <c r="E214" s="25"/>
      <c r="F214" s="25"/>
      <c r="G214" s="25"/>
      <c r="H214" s="25"/>
      <c r="I214" s="26"/>
    </row>
    <row r="215" spans="1:9" x14ac:dyDescent="0.25">
      <c r="A215" s="3" t="s">
        <v>109</v>
      </c>
      <c r="B215" s="3" t="s">
        <v>87</v>
      </c>
      <c r="C215" s="3" t="s">
        <v>104</v>
      </c>
      <c r="D215" s="3" t="s">
        <v>89</v>
      </c>
      <c r="E215" s="3" t="s">
        <v>104</v>
      </c>
      <c r="F215" s="3" t="s">
        <v>90</v>
      </c>
      <c r="G215" s="3" t="s">
        <v>104</v>
      </c>
      <c r="H215" s="3" t="s">
        <v>91</v>
      </c>
      <c r="I215" s="3" t="s">
        <v>104</v>
      </c>
    </row>
    <row r="216" spans="1:9" x14ac:dyDescent="0.25">
      <c r="A216" s="3">
        <v>1</v>
      </c>
      <c r="B216" s="2">
        <v>0.88790000000000002</v>
      </c>
      <c r="C216" s="2" t="s">
        <v>11</v>
      </c>
      <c r="D216" s="2">
        <v>5.0700000000000002E-2</v>
      </c>
      <c r="E216" s="2" t="s">
        <v>11</v>
      </c>
      <c r="F216" s="2">
        <v>5.7000000000000002E-2</v>
      </c>
      <c r="G216" s="2" t="s">
        <v>11</v>
      </c>
      <c r="H216" s="2">
        <v>4.3E-3</v>
      </c>
      <c r="I216" s="2" t="s">
        <v>11</v>
      </c>
    </row>
    <row r="217" spans="1:9" x14ac:dyDescent="0.25">
      <c r="A217" s="3">
        <v>2</v>
      </c>
      <c r="B217" s="2">
        <v>0.1153</v>
      </c>
      <c r="C217" s="2" t="s">
        <v>11</v>
      </c>
      <c r="D217" s="2">
        <v>0.8236</v>
      </c>
      <c r="E217" s="2" t="s">
        <v>11</v>
      </c>
      <c r="F217" s="2">
        <v>4.99E-2</v>
      </c>
      <c r="G217" s="2" t="s">
        <v>11</v>
      </c>
      <c r="H217" s="2">
        <v>1.12E-2</v>
      </c>
      <c r="I217" s="2" t="s">
        <v>11</v>
      </c>
    </row>
    <row r="218" spans="1:9" x14ac:dyDescent="0.25">
      <c r="A218" s="3">
        <v>3</v>
      </c>
      <c r="B218" s="2">
        <v>0.22120000000000001</v>
      </c>
      <c r="C218" s="2" t="s">
        <v>11</v>
      </c>
      <c r="D218" s="2">
        <v>8.5199999999999998E-2</v>
      </c>
      <c r="E218" s="2" t="s">
        <v>11</v>
      </c>
      <c r="F218" s="2">
        <v>0.69159999999999999</v>
      </c>
      <c r="G218" s="2" t="s">
        <v>11</v>
      </c>
      <c r="H218" s="2">
        <v>2E-3</v>
      </c>
      <c r="I218" s="2" t="s">
        <v>11</v>
      </c>
    </row>
    <row r="219" spans="1:9" x14ac:dyDescent="0.25">
      <c r="A219" s="3">
        <v>4</v>
      </c>
      <c r="B219" s="2">
        <v>4.7300000000000002E-2</v>
      </c>
      <c r="C219" s="2" t="s">
        <v>11</v>
      </c>
      <c r="D219" s="2">
        <v>5.3999999999999999E-2</v>
      </c>
      <c r="E219" s="2" t="s">
        <v>11</v>
      </c>
      <c r="F219" s="2">
        <v>5.5999999999999999E-3</v>
      </c>
      <c r="G219" s="2" t="s">
        <v>11</v>
      </c>
      <c r="H219" s="2">
        <v>0.8931</v>
      </c>
      <c r="I219" s="2" t="s">
        <v>11</v>
      </c>
    </row>
  </sheetData>
  <mergeCells count="5">
    <mergeCell ref="A3:F3"/>
    <mergeCell ref="B69:F69"/>
    <mergeCell ref="B206:I206"/>
    <mergeCell ref="A213:I213"/>
    <mergeCell ref="B214:I21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204"/>
  <sheetViews>
    <sheetView workbookViewId="0"/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208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13156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13.4053</v>
      </c>
      <c r="C7" s="2"/>
      <c r="D7" s="2"/>
      <c r="E7" s="2"/>
      <c r="F7" s="2"/>
    </row>
    <row r="8" spans="1:6" x14ac:dyDescent="0.25">
      <c r="A8" s="3" t="s">
        <v>4</v>
      </c>
      <c r="B8" s="2">
        <v>13.4053</v>
      </c>
      <c r="C8" s="2"/>
      <c r="D8" s="2"/>
      <c r="E8" s="2"/>
      <c r="F8" s="2"/>
    </row>
    <row r="9" spans="1:6" x14ac:dyDescent="0.25">
      <c r="A9" s="3" t="s">
        <v>5</v>
      </c>
      <c r="B9" s="2">
        <v>365759</v>
      </c>
      <c r="C9" s="2"/>
      <c r="D9" s="2"/>
      <c r="E9" s="2"/>
      <c r="F9" s="2"/>
    </row>
    <row r="10" spans="1:6" x14ac:dyDescent="0.25">
      <c r="A10" s="3" t="s">
        <v>6</v>
      </c>
      <c r="B10" s="2">
        <v>365759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-14248.7307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-14248.7307</v>
      </c>
      <c r="C27" s="2"/>
      <c r="D27" s="2"/>
      <c r="E27" s="2"/>
      <c r="F27" s="2"/>
    </row>
    <row r="28" spans="1:6" x14ac:dyDescent="0.25">
      <c r="A28" s="3" t="s">
        <v>24</v>
      </c>
      <c r="B28" s="2">
        <v>28554.3691</v>
      </c>
      <c r="C28" s="2"/>
      <c r="D28" s="2"/>
      <c r="E28" s="2"/>
      <c r="F28" s="2"/>
    </row>
    <row r="29" spans="1:6" x14ac:dyDescent="0.25">
      <c r="A29" s="3" t="s">
        <v>25</v>
      </c>
      <c r="B29" s="2">
        <v>28509.461299999999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28515.461299999999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28560.3691</v>
      </c>
      <c r="C31" s="2"/>
      <c r="D31" s="2"/>
      <c r="E31" s="2"/>
      <c r="F31" s="2"/>
    </row>
    <row r="32" spans="1:6" x14ac:dyDescent="0.25">
      <c r="A32" s="3" t="s">
        <v>28</v>
      </c>
      <c r="B32" s="2">
        <v>28535.3017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0.43280000000000002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8.3000000000000001E-3</v>
      </c>
      <c r="C38" s="2"/>
      <c r="D38" s="2"/>
      <c r="E38" s="2"/>
      <c r="F38" s="2"/>
    </row>
    <row r="39" spans="1:6" x14ac:dyDescent="0.25">
      <c r="A39" s="3" t="s">
        <v>33</v>
      </c>
      <c r="B39" s="2">
        <v>5.0000000000000001E-3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-28431.2863</v>
      </c>
      <c r="C40" s="2"/>
      <c r="D40" s="2"/>
      <c r="E40" s="2"/>
      <c r="F40" s="2"/>
    </row>
    <row r="41" spans="1:6" x14ac:dyDescent="0.25">
      <c r="A41" s="3" t="s">
        <v>35</v>
      </c>
      <c r="B41" s="2">
        <v>14182.5556</v>
      </c>
      <c r="C41" s="2"/>
      <c r="D41" s="2"/>
      <c r="E41" s="2"/>
      <c r="F41" s="2"/>
    </row>
    <row r="42" spans="1:6" x14ac:dyDescent="0.25">
      <c r="A42" s="3" t="s">
        <v>36</v>
      </c>
      <c r="B42" s="2">
        <v>56862.5726</v>
      </c>
      <c r="C42" s="2"/>
      <c r="D42" s="2"/>
      <c r="E42" s="2"/>
      <c r="F42" s="2"/>
    </row>
    <row r="43" spans="1:6" x14ac:dyDescent="0.25">
      <c r="A43" s="3" t="s">
        <v>37</v>
      </c>
      <c r="B43" s="2">
        <v>56994.388200000001</v>
      </c>
      <c r="C43" s="2"/>
      <c r="D43" s="2"/>
      <c r="E43" s="2"/>
      <c r="F43" s="2"/>
    </row>
    <row r="44" spans="1:6" x14ac:dyDescent="0.25">
      <c r="A44" s="3" t="s">
        <v>38</v>
      </c>
      <c r="B44" s="2">
        <v>56919.4804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7462.4129000000003</v>
      </c>
      <c r="C48" s="2">
        <v>0</v>
      </c>
      <c r="D48" s="2">
        <v>0</v>
      </c>
      <c r="E48" s="2">
        <v>0</v>
      </c>
      <c r="F48" s="2">
        <v>7462.4129000000003</v>
      </c>
    </row>
    <row r="49" spans="1:6" x14ac:dyDescent="0.25">
      <c r="A49" s="3" t="s">
        <v>43</v>
      </c>
      <c r="B49" s="2">
        <v>3209.2723999999998</v>
      </c>
      <c r="C49" s="2">
        <v>0</v>
      </c>
      <c r="D49" s="2">
        <v>0</v>
      </c>
      <c r="E49" s="2">
        <v>0</v>
      </c>
      <c r="F49" s="2">
        <v>3209.2723999999998</v>
      </c>
    </row>
    <row r="50" spans="1:6" x14ac:dyDescent="0.25">
      <c r="A50" s="3" t="s">
        <v>44</v>
      </c>
      <c r="B50" s="2">
        <v>1859.7440999999999</v>
      </c>
      <c r="C50" s="2">
        <v>0</v>
      </c>
      <c r="D50" s="2">
        <v>0</v>
      </c>
      <c r="E50" s="2">
        <v>0</v>
      </c>
      <c r="F50" s="2">
        <v>1859.7440999999999</v>
      </c>
    </row>
    <row r="51" spans="1:6" x14ac:dyDescent="0.25">
      <c r="A51" s="3" t="s">
        <v>45</v>
      </c>
      <c r="B51" s="2">
        <v>624.57060000000001</v>
      </c>
      <c r="C51" s="2">
        <v>0</v>
      </c>
      <c r="D51" s="2">
        <v>0</v>
      </c>
      <c r="E51" s="2">
        <v>0</v>
      </c>
      <c r="F51" s="2">
        <v>624.57060000000001</v>
      </c>
    </row>
    <row r="52" spans="1:6" x14ac:dyDescent="0.25">
      <c r="A52" s="3" t="s">
        <v>46</v>
      </c>
      <c r="B52" s="2">
        <v>13156</v>
      </c>
      <c r="C52" s="2">
        <v>0</v>
      </c>
      <c r="D52" s="2">
        <v>0</v>
      </c>
      <c r="E52" s="2">
        <v>0</v>
      </c>
      <c r="F52" s="2">
        <v>13156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4233.1702999999998</v>
      </c>
      <c r="C56" s="2">
        <v>1822.6583000000001</v>
      </c>
      <c r="D56" s="2">
        <v>1052.3073999999999</v>
      </c>
      <c r="E56" s="2">
        <v>354.27690000000001</v>
      </c>
      <c r="F56" s="2">
        <v>7462.4129000000003</v>
      </c>
    </row>
    <row r="57" spans="1:6" x14ac:dyDescent="0.25">
      <c r="A57" s="3" t="s">
        <v>43</v>
      </c>
      <c r="B57" s="2">
        <v>1822.6583000000001</v>
      </c>
      <c r="C57" s="2">
        <v>800.0181</v>
      </c>
      <c r="D57" s="2">
        <v>434.20240000000001</v>
      </c>
      <c r="E57" s="2">
        <v>152.3937</v>
      </c>
      <c r="F57" s="2">
        <v>3209.2723999999998</v>
      </c>
    </row>
    <row r="58" spans="1:6" x14ac:dyDescent="0.25">
      <c r="A58" s="3" t="s">
        <v>44</v>
      </c>
      <c r="B58" s="2">
        <v>1052.3073999999999</v>
      </c>
      <c r="C58" s="2">
        <v>434.20240000000001</v>
      </c>
      <c r="D58" s="2">
        <v>284.9853</v>
      </c>
      <c r="E58" s="2">
        <v>88.248999999999995</v>
      </c>
      <c r="F58" s="2">
        <v>1859.7440999999999</v>
      </c>
    </row>
    <row r="59" spans="1:6" x14ac:dyDescent="0.25">
      <c r="A59" s="3" t="s">
        <v>45</v>
      </c>
      <c r="B59" s="2">
        <v>354.27690000000001</v>
      </c>
      <c r="C59" s="2">
        <v>152.3937</v>
      </c>
      <c r="D59" s="2">
        <v>88.248999999999995</v>
      </c>
      <c r="E59" s="2">
        <v>29.6511</v>
      </c>
      <c r="F59" s="2">
        <v>624.57060000000001</v>
      </c>
    </row>
    <row r="60" spans="1:6" x14ac:dyDescent="0.25">
      <c r="A60" s="3" t="s">
        <v>46</v>
      </c>
      <c r="B60" s="2">
        <v>7462.4129000000003</v>
      </c>
      <c r="C60" s="2">
        <v>3209.2723999999998</v>
      </c>
      <c r="D60" s="2">
        <v>1859.7440999999999</v>
      </c>
      <c r="E60" s="2">
        <v>624.57060000000001</v>
      </c>
      <c r="F60" s="2">
        <v>13156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0.43280000000000002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8.3000000000000001E-3</v>
      </c>
      <c r="C65" s="2"/>
      <c r="D65" s="2"/>
      <c r="E65" s="2"/>
      <c r="F65" s="2"/>
    </row>
    <row r="66" spans="1:6" x14ac:dyDescent="0.25">
      <c r="A66" s="3" t="s">
        <v>33</v>
      </c>
      <c r="B66" s="2">
        <v>5.0000000000000001E-3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365759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13156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625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625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625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623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181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 t="s">
        <v>209</v>
      </c>
      <c r="B141" s="2">
        <v>1</v>
      </c>
      <c r="C141" s="2"/>
      <c r="D141" s="2"/>
      <c r="E141" s="2"/>
      <c r="F141" s="2"/>
    </row>
    <row r="142" spans="1:6" x14ac:dyDescent="0.25">
      <c r="A142" s="3" t="s">
        <v>210</v>
      </c>
      <c r="B142" s="2">
        <v>2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1.206</v>
      </c>
      <c r="C148" s="2">
        <v>7.5200000000000003E-2</v>
      </c>
      <c r="D148" s="2">
        <v>16.0382</v>
      </c>
      <c r="E148" s="2">
        <v>0.38550000000000001</v>
      </c>
      <c r="F148" s="2">
        <v>8.6699999999999999E-2</v>
      </c>
      <c r="G148" s="2">
        <v>4.4481000000000002</v>
      </c>
      <c r="H148" s="2">
        <v>-0.31530000000000002</v>
      </c>
      <c r="I148" s="2">
        <v>0.12130000000000001</v>
      </c>
      <c r="J148" s="2">
        <v>-2.6006</v>
      </c>
      <c r="K148" s="2">
        <v>-1.2762</v>
      </c>
      <c r="L148" s="2">
        <v>0.14480000000000001</v>
      </c>
      <c r="M148" s="2">
        <v>-8.8109999999999999</v>
      </c>
      <c r="N148" s="2">
        <v>259.26260000000002</v>
      </c>
      <c r="O148" s="4">
        <v>6.4999999999999997E-56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181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209</v>
      </c>
      <c r="B152" s="2">
        <v>5.2600000000000001E-2</v>
      </c>
      <c r="C152" s="2">
        <v>7.5300000000000006E-2</v>
      </c>
      <c r="D152" s="2">
        <v>0.69840000000000002</v>
      </c>
      <c r="E152" s="2">
        <v>0.192</v>
      </c>
      <c r="F152" s="2">
        <v>8.7999999999999995E-2</v>
      </c>
      <c r="G152" s="2">
        <v>2.1827999999999999</v>
      </c>
      <c r="H152" s="2">
        <v>-0.29010000000000002</v>
      </c>
      <c r="I152" s="2">
        <v>0.12130000000000001</v>
      </c>
      <c r="J152" s="2">
        <v>-2.3919999999999999</v>
      </c>
      <c r="K152" s="2">
        <v>4.5499999999999999E-2</v>
      </c>
      <c r="L152" s="2">
        <v>0.14480000000000001</v>
      </c>
      <c r="M152" s="2">
        <v>0.31430000000000002</v>
      </c>
      <c r="N152" s="2">
        <v>8.2357999999999993</v>
      </c>
      <c r="O152" s="2">
        <v>4.1000000000000002E-2</v>
      </c>
      <c r="P152" s="2"/>
    </row>
    <row r="153" spans="1:16" x14ac:dyDescent="0.25">
      <c r="A153" s="3" t="s">
        <v>210</v>
      </c>
      <c r="B153" s="2">
        <v>-5.2600000000000001E-2</v>
      </c>
      <c r="C153" s="2">
        <v>7.5300000000000006E-2</v>
      </c>
      <c r="D153" s="2">
        <v>-0.69840000000000002</v>
      </c>
      <c r="E153" s="2">
        <v>-0.192</v>
      </c>
      <c r="F153" s="2">
        <v>8.7999999999999995E-2</v>
      </c>
      <c r="G153" s="2">
        <v>-2.1827999999999999</v>
      </c>
      <c r="H153" s="2">
        <v>0.29010000000000002</v>
      </c>
      <c r="I153" s="2">
        <v>0.12130000000000001</v>
      </c>
      <c r="J153" s="2">
        <v>2.3919999999999999</v>
      </c>
      <c r="K153" s="2">
        <v>-4.5499999999999999E-2</v>
      </c>
      <c r="L153" s="2">
        <v>0.14480000000000001</v>
      </c>
      <c r="M153" s="2">
        <v>-0.31430000000000002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72.901700000000005</v>
      </c>
      <c r="E160" s="2">
        <v>1</v>
      </c>
      <c r="F160" s="4">
        <v>1.3999999999999999E-17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93.007300000000001</v>
      </c>
      <c r="E161" s="2">
        <v>1</v>
      </c>
      <c r="F161" s="4">
        <v>5.2E-22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164.99100000000001</v>
      </c>
      <c r="E162" s="2">
        <v>1</v>
      </c>
      <c r="F162" s="4">
        <v>9.2000000000000001E-38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17.230499999999999</v>
      </c>
      <c r="E163" s="2">
        <v>1</v>
      </c>
      <c r="F163" s="4">
        <v>3.3000000000000003E-5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67.103200000000001</v>
      </c>
      <c r="E164" s="2">
        <v>1</v>
      </c>
      <c r="F164" s="4">
        <v>2.5999999999999998E-16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17.011500000000002</v>
      </c>
      <c r="E165" s="2">
        <v>1</v>
      </c>
      <c r="F165" s="4">
        <v>3.6999999999999998E-5</v>
      </c>
    </row>
    <row r="166" spans="1:9" x14ac:dyDescent="0.25">
      <c r="A166" s="3" t="s">
        <v>181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1.9937</v>
      </c>
      <c r="E167" s="2">
        <v>1</v>
      </c>
      <c r="F167" s="2">
        <v>0.16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4.6852999999999998</v>
      </c>
      <c r="E168" s="2">
        <v>1</v>
      </c>
      <c r="F168" s="2">
        <v>0.03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1.2999999999999999E-3</v>
      </c>
      <c r="E169" s="2">
        <v>1</v>
      </c>
      <c r="F169" s="2">
        <v>0.97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8.1417999999999999</v>
      </c>
      <c r="E170" s="2">
        <v>1</v>
      </c>
      <c r="F170" s="2">
        <v>4.3E-3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0.51459999999999995</v>
      </c>
      <c r="E171" s="2">
        <v>1</v>
      </c>
      <c r="F171" s="2">
        <v>0.47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2.0741999999999998</v>
      </c>
      <c r="E172" s="2">
        <v>1</v>
      </c>
      <c r="F172" s="2">
        <v>0.15</v>
      </c>
    </row>
    <row r="174" spans="1:9" ht="18.75" x14ac:dyDescent="0.25">
      <c r="A174" s="1" t="s">
        <v>110</v>
      </c>
    </row>
    <row r="176" spans="1:9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0.56720000000000004</v>
      </c>
      <c r="C177" s="2">
        <v>2.07E-2</v>
      </c>
      <c r="D177" s="2">
        <v>0.24390000000000001</v>
      </c>
      <c r="E177" s="2">
        <v>1.72E-2</v>
      </c>
      <c r="F177" s="2">
        <v>0.1414</v>
      </c>
      <c r="G177" s="2">
        <v>1.7100000000000001E-2</v>
      </c>
      <c r="H177" s="2">
        <v>4.7500000000000001E-2</v>
      </c>
      <c r="I177" s="2">
        <v>8.5000000000000006E-3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181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 t="s">
        <v>209</v>
      </c>
      <c r="B180" s="2">
        <v>0.38300000000000001</v>
      </c>
      <c r="C180" s="2" t="s">
        <v>11</v>
      </c>
      <c r="D180" s="2">
        <v>0.45069999999999999</v>
      </c>
      <c r="E180" s="2" t="s">
        <v>11</v>
      </c>
      <c r="F180" s="2">
        <v>0.23830000000000001</v>
      </c>
      <c r="G180" s="2" t="s">
        <v>11</v>
      </c>
      <c r="H180" s="2">
        <v>0.37969999999999998</v>
      </c>
      <c r="I180" s="2" t="s">
        <v>11</v>
      </c>
    </row>
    <row r="181" spans="1:9" x14ac:dyDescent="0.25">
      <c r="A181" s="3" t="s">
        <v>210</v>
      </c>
      <c r="B181" s="2">
        <v>0.61699999999999999</v>
      </c>
      <c r="C181" s="2" t="s">
        <v>11</v>
      </c>
      <c r="D181" s="2">
        <v>0.54930000000000001</v>
      </c>
      <c r="E181" s="2" t="s">
        <v>11</v>
      </c>
      <c r="F181" s="2">
        <v>0.76170000000000004</v>
      </c>
      <c r="G181" s="2" t="s">
        <v>11</v>
      </c>
      <c r="H181" s="2">
        <v>0.62029999999999996</v>
      </c>
      <c r="I181" s="2" t="s">
        <v>11</v>
      </c>
    </row>
    <row r="183" spans="1:9" ht="18.75" x14ac:dyDescent="0.25">
      <c r="A183" s="1" t="s">
        <v>112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0.56720000000000004</v>
      </c>
      <c r="C186" s="2">
        <v>0.24390000000000001</v>
      </c>
      <c r="D186" s="2">
        <v>0.1414</v>
      </c>
      <c r="E186" s="2">
        <v>4.7500000000000001E-2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181</v>
      </c>
      <c r="B188" s="2"/>
      <c r="C188" s="2"/>
      <c r="D188" s="2"/>
      <c r="E188" s="2"/>
    </row>
    <row r="189" spans="1:9" x14ac:dyDescent="0.25">
      <c r="A189" s="3" t="s">
        <v>209</v>
      </c>
      <c r="B189" s="2">
        <v>0.57340000000000002</v>
      </c>
      <c r="C189" s="2">
        <v>0.29020000000000001</v>
      </c>
      <c r="D189" s="2">
        <v>8.8900000000000007E-2</v>
      </c>
      <c r="E189" s="2">
        <v>4.7600000000000003E-2</v>
      </c>
    </row>
    <row r="190" spans="1:9" x14ac:dyDescent="0.25">
      <c r="A190" s="3" t="s">
        <v>210</v>
      </c>
      <c r="B190" s="2">
        <v>0.5635</v>
      </c>
      <c r="C190" s="2">
        <v>0.2157</v>
      </c>
      <c r="D190" s="2">
        <v>0.1734</v>
      </c>
      <c r="E190" s="2">
        <v>4.7399999999999998E-2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181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 t="s">
        <v>209</v>
      </c>
      <c r="B196" s="2">
        <v>0.57340000000000002</v>
      </c>
      <c r="C196" s="2">
        <v>3.2199999999999999E-2</v>
      </c>
      <c r="D196" s="2">
        <v>0.29020000000000001</v>
      </c>
      <c r="E196" s="2">
        <v>2.93E-2</v>
      </c>
      <c r="F196" s="2">
        <v>8.8900000000000007E-2</v>
      </c>
      <c r="G196" s="2">
        <v>2.0799999999999999E-2</v>
      </c>
      <c r="H196" s="2">
        <v>4.7600000000000003E-2</v>
      </c>
      <c r="I196" s="2">
        <v>1.3100000000000001E-2</v>
      </c>
    </row>
    <row r="197" spans="1:9" x14ac:dyDescent="0.25">
      <c r="A197" s="3" t="s">
        <v>210</v>
      </c>
      <c r="B197" s="2">
        <v>0.5635</v>
      </c>
      <c r="C197" s="2">
        <v>2.7400000000000001E-2</v>
      </c>
      <c r="D197" s="2">
        <v>0.2157</v>
      </c>
      <c r="E197" s="2">
        <v>2.1399999999999999E-2</v>
      </c>
      <c r="F197" s="2">
        <v>0.1734</v>
      </c>
      <c r="G197" s="2">
        <v>2.4400000000000002E-2</v>
      </c>
      <c r="H197" s="2">
        <v>4.7399999999999998E-2</v>
      </c>
      <c r="I197" s="2">
        <v>1.11E-2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0.88880000000000003</v>
      </c>
      <c r="C201" s="2" t="s">
        <v>11</v>
      </c>
      <c r="D201" s="2">
        <v>4.9299999999999997E-2</v>
      </c>
      <c r="E201" s="2" t="s">
        <v>11</v>
      </c>
      <c r="F201" s="2">
        <v>5.7599999999999998E-2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0.11459999999999999</v>
      </c>
      <c r="C202" s="2" t="s">
        <v>11</v>
      </c>
      <c r="D202" s="2">
        <v>0.82730000000000004</v>
      </c>
      <c r="E202" s="2" t="s">
        <v>11</v>
      </c>
      <c r="F202" s="2">
        <v>4.7E-2</v>
      </c>
      <c r="G202" s="2" t="s">
        <v>11</v>
      </c>
      <c r="H202" s="2">
        <v>1.11E-2</v>
      </c>
      <c r="I202" s="2" t="s">
        <v>11</v>
      </c>
    </row>
    <row r="203" spans="1:9" x14ac:dyDescent="0.25">
      <c r="A203" s="3">
        <v>3</v>
      </c>
      <c r="B203" s="2">
        <v>0.23119999999999999</v>
      </c>
      <c r="C203" s="2" t="s">
        <v>11</v>
      </c>
      <c r="D203" s="2">
        <v>8.1000000000000003E-2</v>
      </c>
      <c r="E203" s="2" t="s">
        <v>11</v>
      </c>
      <c r="F203" s="2">
        <v>0.68589999999999995</v>
      </c>
      <c r="G203" s="2" t="s">
        <v>11</v>
      </c>
      <c r="H203" s="2">
        <v>1.8E-3</v>
      </c>
      <c r="I203" s="2" t="s">
        <v>11</v>
      </c>
    </row>
    <row r="204" spans="1:9" x14ac:dyDescent="0.25">
      <c r="A204" s="3">
        <v>4</v>
      </c>
      <c r="B204" s="2">
        <v>5.16E-2</v>
      </c>
      <c r="C204" s="2" t="s">
        <v>11</v>
      </c>
      <c r="D204" s="2">
        <v>5.6899999999999999E-2</v>
      </c>
      <c r="E204" s="2" t="s">
        <v>11</v>
      </c>
      <c r="F204" s="2">
        <v>5.4999999999999997E-3</v>
      </c>
      <c r="G204" s="2" t="s">
        <v>11</v>
      </c>
      <c r="H204" s="2">
        <v>0.8861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P204"/>
  <sheetViews>
    <sheetView workbookViewId="0"/>
  </sheetViews>
  <sheetFormatPr defaultRowHeight="15" x14ac:dyDescent="0.25"/>
  <cols>
    <col min="1" max="1" width="30.425781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18.75" x14ac:dyDescent="0.25">
      <c r="A1" s="1" t="s">
        <v>265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13084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13.5573</v>
      </c>
      <c r="C7" s="2"/>
      <c r="D7" s="2"/>
      <c r="E7" s="2"/>
      <c r="F7" s="2"/>
    </row>
    <row r="8" spans="1:6" x14ac:dyDescent="0.25">
      <c r="A8" s="3" t="s">
        <v>4</v>
      </c>
      <c r="B8" s="2">
        <v>13.5573</v>
      </c>
      <c r="C8" s="2"/>
      <c r="D8" s="2"/>
      <c r="E8" s="2"/>
      <c r="F8" s="2"/>
    </row>
    <row r="9" spans="1:6" x14ac:dyDescent="0.25">
      <c r="A9" s="3" t="s">
        <v>5</v>
      </c>
      <c r="B9" s="2">
        <v>329023</v>
      </c>
      <c r="C9" s="2"/>
      <c r="D9" s="2"/>
      <c r="E9" s="2"/>
      <c r="F9" s="2"/>
    </row>
    <row r="10" spans="1:6" x14ac:dyDescent="0.25">
      <c r="A10" s="3" t="s">
        <v>6</v>
      </c>
      <c r="B10" s="2">
        <v>329023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-14166.881600000001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-14166.881600000001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28390.6381</v>
      </c>
      <c r="C28" s="2"/>
      <c r="D28" s="2"/>
      <c r="E28" s="2"/>
      <c r="F28" s="2"/>
    </row>
    <row r="29" spans="1:6" x14ac:dyDescent="0.25">
      <c r="A29" s="3" t="s">
        <v>25</v>
      </c>
      <c r="B29" s="2">
        <v>28345.763200000001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28351.763200000001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28396.6381</v>
      </c>
      <c r="C31" s="2"/>
      <c r="D31" s="2"/>
      <c r="E31" s="2"/>
      <c r="F31" s="2"/>
    </row>
    <row r="32" spans="1:6" x14ac:dyDescent="0.25">
      <c r="A32" s="3" t="s">
        <v>28</v>
      </c>
      <c r="B32" s="2">
        <v>28371.5707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0.43309999999999998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8.8999999999999999E-3</v>
      </c>
      <c r="C38" s="2"/>
      <c r="D38" s="2"/>
      <c r="E38" s="2"/>
      <c r="F38" s="2"/>
    </row>
    <row r="39" spans="1:6" x14ac:dyDescent="0.25">
      <c r="A39" s="3" t="s">
        <v>33</v>
      </c>
      <c r="B39" s="2">
        <v>6.1000000000000004E-3</v>
      </c>
      <c r="C39" s="2"/>
      <c r="D39" s="2"/>
      <c r="E39" s="2"/>
      <c r="F39" s="2"/>
    </row>
    <row r="40" spans="1:6" x14ac:dyDescent="0.25">
      <c r="A40" s="3" t="s">
        <v>34</v>
      </c>
      <c r="B40" s="2">
        <v>-28270.6571</v>
      </c>
      <c r="C40" s="2"/>
      <c r="D40" s="2"/>
      <c r="E40" s="2"/>
      <c r="F40" s="2"/>
    </row>
    <row r="41" spans="1:6" x14ac:dyDescent="0.25">
      <c r="A41" s="3" t="s">
        <v>35</v>
      </c>
      <c r="B41" s="2">
        <v>14103.7755</v>
      </c>
      <c r="C41" s="2"/>
      <c r="D41" s="2"/>
      <c r="E41" s="2"/>
      <c r="F41" s="2"/>
    </row>
    <row r="42" spans="1:6" x14ac:dyDescent="0.25">
      <c r="A42" s="3" t="s">
        <v>36</v>
      </c>
      <c r="B42" s="2">
        <v>56541.314200000001</v>
      </c>
      <c r="C42" s="2"/>
      <c r="D42" s="2"/>
      <c r="E42" s="2"/>
      <c r="F42" s="2"/>
    </row>
    <row r="43" spans="1:6" x14ac:dyDescent="0.25">
      <c r="A43" s="3" t="s">
        <v>37</v>
      </c>
      <c r="B43" s="2">
        <v>56673.063900000001</v>
      </c>
      <c r="C43" s="2"/>
      <c r="D43" s="2"/>
      <c r="E43" s="2"/>
      <c r="F43" s="2"/>
    </row>
    <row r="44" spans="1:6" x14ac:dyDescent="0.25">
      <c r="A44" s="3" t="s">
        <v>38</v>
      </c>
      <c r="B44" s="2">
        <v>56598.189100000003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7417.1144000000004</v>
      </c>
      <c r="C48" s="2">
        <v>0</v>
      </c>
      <c r="D48" s="2">
        <v>0</v>
      </c>
      <c r="E48" s="2">
        <v>0</v>
      </c>
      <c r="F48" s="2">
        <v>7417.1144000000004</v>
      </c>
    </row>
    <row r="49" spans="1:6" x14ac:dyDescent="0.25">
      <c r="A49" s="3" t="s">
        <v>43</v>
      </c>
      <c r="B49" s="2">
        <v>3192.8833</v>
      </c>
      <c r="C49" s="2">
        <v>0</v>
      </c>
      <c r="D49" s="2">
        <v>0</v>
      </c>
      <c r="E49" s="2">
        <v>0</v>
      </c>
      <c r="F49" s="2">
        <v>3192.8833</v>
      </c>
    </row>
    <row r="50" spans="1:6" x14ac:dyDescent="0.25">
      <c r="A50" s="3" t="s">
        <v>44</v>
      </c>
      <c r="B50" s="2">
        <v>1851.2344000000001</v>
      </c>
      <c r="C50" s="2">
        <v>0</v>
      </c>
      <c r="D50" s="2">
        <v>0</v>
      </c>
      <c r="E50" s="2">
        <v>0</v>
      </c>
      <c r="F50" s="2">
        <v>1851.2344000000001</v>
      </c>
    </row>
    <row r="51" spans="1:6" x14ac:dyDescent="0.25">
      <c r="A51" s="3" t="s">
        <v>45</v>
      </c>
      <c r="B51" s="2">
        <v>622.76790000000005</v>
      </c>
      <c r="C51" s="2">
        <v>0</v>
      </c>
      <c r="D51" s="2">
        <v>0</v>
      </c>
      <c r="E51" s="2">
        <v>0</v>
      </c>
      <c r="F51" s="2">
        <v>622.76790000000005</v>
      </c>
    </row>
    <row r="52" spans="1:6" x14ac:dyDescent="0.25">
      <c r="A52" s="3" t="s">
        <v>46</v>
      </c>
      <c r="B52" s="2">
        <v>13084</v>
      </c>
      <c r="C52" s="2">
        <v>0</v>
      </c>
      <c r="D52" s="2">
        <v>0</v>
      </c>
      <c r="E52" s="2">
        <v>0</v>
      </c>
      <c r="F52" s="2">
        <v>13084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4207.0079999999998</v>
      </c>
      <c r="C56" s="2">
        <v>1801.874</v>
      </c>
      <c r="D56" s="2">
        <v>1055.8507999999999</v>
      </c>
      <c r="E56" s="2">
        <v>352.38159999999999</v>
      </c>
      <c r="F56" s="2">
        <v>7417.1144000000004</v>
      </c>
    </row>
    <row r="57" spans="1:6" x14ac:dyDescent="0.25">
      <c r="A57" s="3" t="s">
        <v>43</v>
      </c>
      <c r="B57" s="2">
        <v>1801.874</v>
      </c>
      <c r="C57" s="2">
        <v>807.08100000000002</v>
      </c>
      <c r="D57" s="2">
        <v>429.69990000000001</v>
      </c>
      <c r="E57" s="2">
        <v>154.22839999999999</v>
      </c>
      <c r="F57" s="2">
        <v>3192.8833</v>
      </c>
    </row>
    <row r="58" spans="1:6" x14ac:dyDescent="0.25">
      <c r="A58" s="3" t="s">
        <v>44</v>
      </c>
      <c r="B58" s="2">
        <v>1055.8507999999999</v>
      </c>
      <c r="C58" s="2">
        <v>429.69990000000001</v>
      </c>
      <c r="D58" s="2">
        <v>279.3501</v>
      </c>
      <c r="E58" s="2">
        <v>86.333500000000001</v>
      </c>
      <c r="F58" s="2">
        <v>1851.2344000000001</v>
      </c>
    </row>
    <row r="59" spans="1:6" x14ac:dyDescent="0.25">
      <c r="A59" s="3" t="s">
        <v>45</v>
      </c>
      <c r="B59" s="2">
        <v>352.38159999999999</v>
      </c>
      <c r="C59" s="2">
        <v>154.22839999999999</v>
      </c>
      <c r="D59" s="2">
        <v>86.333500000000001</v>
      </c>
      <c r="E59" s="2">
        <v>29.824300000000001</v>
      </c>
      <c r="F59" s="2">
        <v>622.76790000000005</v>
      </c>
    </row>
    <row r="60" spans="1:6" x14ac:dyDescent="0.25">
      <c r="A60" s="3" t="s">
        <v>46</v>
      </c>
      <c r="B60" s="2">
        <v>7417.1144000000004</v>
      </c>
      <c r="C60" s="2">
        <v>3192.8833</v>
      </c>
      <c r="D60" s="2">
        <v>1851.2344000000001</v>
      </c>
      <c r="E60" s="2">
        <v>622.76790000000005</v>
      </c>
      <c r="F60" s="2">
        <v>13084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0.43309999999999998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8.8999999999999999E-3</v>
      </c>
      <c r="C65" s="2"/>
      <c r="D65" s="2"/>
      <c r="E65" s="2"/>
      <c r="F65" s="2"/>
    </row>
    <row r="66" spans="1:6" x14ac:dyDescent="0.25">
      <c r="A66" s="3" t="s">
        <v>33</v>
      </c>
      <c r="B66" s="2">
        <v>6.1000000000000004E-3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263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0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13084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623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623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623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621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266</v>
      </c>
      <c r="B140" s="2" t="s">
        <v>94</v>
      </c>
      <c r="C140" s="2">
        <v>2</v>
      </c>
      <c r="D140" s="2"/>
      <c r="E140" s="2"/>
      <c r="F140" s="2"/>
    </row>
    <row r="141" spans="1:6" x14ac:dyDescent="0.25">
      <c r="A141" s="3" t="s">
        <v>209</v>
      </c>
      <c r="B141" s="2">
        <v>1</v>
      </c>
      <c r="C141" s="2"/>
      <c r="D141" s="2"/>
      <c r="E141" s="2"/>
      <c r="F141" s="2"/>
    </row>
    <row r="142" spans="1:6" x14ac:dyDescent="0.25">
      <c r="A142" s="3" t="s">
        <v>210</v>
      </c>
      <c r="B142" s="2">
        <v>2</v>
      </c>
      <c r="C142" s="2"/>
      <c r="D142" s="2"/>
      <c r="E142" s="2"/>
      <c r="F142" s="2"/>
    </row>
    <row r="144" spans="1:6" ht="18.75" x14ac:dyDescent="0.25">
      <c r="A144" s="1" t="s">
        <v>101</v>
      </c>
    </row>
    <row r="146" spans="1:16" x14ac:dyDescent="0.25">
      <c r="A146" s="3" t="s">
        <v>102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8.5" x14ac:dyDescent="0.25">
      <c r="A147" s="3" t="s">
        <v>103</v>
      </c>
      <c r="B147" s="3" t="s">
        <v>42</v>
      </c>
      <c r="C147" s="3" t="s">
        <v>104</v>
      </c>
      <c r="D147" s="3" t="s">
        <v>121</v>
      </c>
      <c r="E147" s="3" t="s">
        <v>43</v>
      </c>
      <c r="F147" s="3" t="s">
        <v>104</v>
      </c>
      <c r="G147" s="3" t="s">
        <v>121</v>
      </c>
      <c r="H147" s="3" t="s">
        <v>44</v>
      </c>
      <c r="I147" s="3" t="s">
        <v>104</v>
      </c>
      <c r="J147" s="3" t="s">
        <v>121</v>
      </c>
      <c r="K147" s="3" t="s">
        <v>45</v>
      </c>
      <c r="L147" s="3" t="s">
        <v>104</v>
      </c>
      <c r="M147" s="3" t="s">
        <v>121</v>
      </c>
      <c r="N147" s="3" t="s">
        <v>105</v>
      </c>
      <c r="O147" s="3" t="s">
        <v>9</v>
      </c>
      <c r="P147" s="2"/>
    </row>
    <row r="148" spans="1:16" x14ac:dyDescent="0.25">
      <c r="A148" s="3"/>
      <c r="B148" s="2">
        <v>1.1890000000000001</v>
      </c>
      <c r="C148" s="2">
        <v>8.0699999999999994E-2</v>
      </c>
      <c r="D148" s="2">
        <v>14.74</v>
      </c>
      <c r="E148" s="2">
        <v>0.41289999999999999</v>
      </c>
      <c r="F148" s="2">
        <v>9.0700000000000003E-2</v>
      </c>
      <c r="G148" s="2">
        <v>4.5548999999999999</v>
      </c>
      <c r="H148" s="2">
        <v>-0.35210000000000002</v>
      </c>
      <c r="I148" s="2">
        <v>0.1341</v>
      </c>
      <c r="J148" s="2">
        <v>-2.6248</v>
      </c>
      <c r="K148" s="2">
        <v>-1.2499</v>
      </c>
      <c r="L148" s="2">
        <v>0.1502</v>
      </c>
      <c r="M148" s="2">
        <v>-8.3211999999999993</v>
      </c>
      <c r="N148" s="2">
        <v>221.62350000000001</v>
      </c>
      <c r="O148" s="4">
        <v>8.9000000000000001E-48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8.5" x14ac:dyDescent="0.25">
      <c r="A150" s="3" t="s">
        <v>106</v>
      </c>
      <c r="B150" s="3" t="s">
        <v>42</v>
      </c>
      <c r="C150" s="3" t="s">
        <v>104</v>
      </c>
      <c r="D150" s="3" t="s">
        <v>121</v>
      </c>
      <c r="E150" s="3" t="s">
        <v>43</v>
      </c>
      <c r="F150" s="3" t="s">
        <v>104</v>
      </c>
      <c r="G150" s="3" t="s">
        <v>121</v>
      </c>
      <c r="H150" s="3" t="s">
        <v>44</v>
      </c>
      <c r="I150" s="3" t="s">
        <v>104</v>
      </c>
      <c r="J150" s="3" t="s">
        <v>121</v>
      </c>
      <c r="K150" s="3" t="s">
        <v>45</v>
      </c>
      <c r="L150" s="3" t="s">
        <v>104</v>
      </c>
      <c r="M150" s="3" t="s">
        <v>121</v>
      </c>
      <c r="N150" s="3" t="s">
        <v>105</v>
      </c>
      <c r="O150" s="3" t="s">
        <v>9</v>
      </c>
      <c r="P150" s="2"/>
    </row>
    <row r="151" spans="1:16" x14ac:dyDescent="0.25">
      <c r="A151" s="3" t="s">
        <v>266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209</v>
      </c>
      <c r="B152" s="2">
        <v>-7.4000000000000003E-3</v>
      </c>
      <c r="C152" s="2">
        <v>8.0799999999999997E-2</v>
      </c>
      <c r="D152" s="2">
        <v>-9.1200000000000003E-2</v>
      </c>
      <c r="E152" s="2">
        <v>0.21079999999999999</v>
      </c>
      <c r="F152" s="2">
        <v>9.2299999999999993E-2</v>
      </c>
      <c r="G152" s="2">
        <v>2.2841999999999998</v>
      </c>
      <c r="H152" s="2">
        <v>-0.30420000000000003</v>
      </c>
      <c r="I152" s="2">
        <v>0.13400000000000001</v>
      </c>
      <c r="J152" s="2">
        <v>-2.2707999999999999</v>
      </c>
      <c r="K152" s="2">
        <v>0.1008</v>
      </c>
      <c r="L152" s="2">
        <v>0.15010000000000001</v>
      </c>
      <c r="M152" s="2">
        <v>0.67130000000000001</v>
      </c>
      <c r="N152" s="2">
        <v>9.4117999999999995</v>
      </c>
      <c r="O152" s="2">
        <v>2.4E-2</v>
      </c>
      <c r="P152" s="2"/>
    </row>
    <row r="153" spans="1:16" x14ac:dyDescent="0.25">
      <c r="A153" s="3" t="s">
        <v>210</v>
      </c>
      <c r="B153" s="2">
        <v>7.4000000000000003E-3</v>
      </c>
      <c r="C153" s="2">
        <v>8.0799999999999997E-2</v>
      </c>
      <c r="D153" s="2">
        <v>9.1200000000000003E-2</v>
      </c>
      <c r="E153" s="2">
        <v>-0.21079999999999999</v>
      </c>
      <c r="F153" s="2">
        <v>9.2299999999999993E-2</v>
      </c>
      <c r="G153" s="2">
        <v>-2.2841999999999998</v>
      </c>
      <c r="H153" s="2">
        <v>0.30420000000000003</v>
      </c>
      <c r="I153" s="2">
        <v>0.13400000000000001</v>
      </c>
      <c r="J153" s="2">
        <v>2.2707999999999999</v>
      </c>
      <c r="K153" s="2">
        <v>-0.1008</v>
      </c>
      <c r="L153" s="2">
        <v>0.15010000000000001</v>
      </c>
      <c r="M153" s="2">
        <v>-0.67130000000000001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107</v>
      </c>
    </row>
    <row r="158" spans="1:16" x14ac:dyDescent="0.25">
      <c r="A158" s="3" t="s">
        <v>102</v>
      </c>
      <c r="B158" s="3"/>
      <c r="C158" s="3"/>
      <c r="D158" s="3" t="s">
        <v>105</v>
      </c>
      <c r="E158" s="3" t="s">
        <v>108</v>
      </c>
      <c r="F158" s="3" t="s">
        <v>9</v>
      </c>
    </row>
    <row r="159" spans="1:16" x14ac:dyDescent="0.25">
      <c r="A159" s="3" t="s">
        <v>103</v>
      </c>
      <c r="B159" s="2"/>
      <c r="C159" s="2"/>
      <c r="D159" s="2"/>
      <c r="E159" s="2"/>
      <c r="F159" s="2"/>
    </row>
    <row r="160" spans="1:16" x14ac:dyDescent="0.25">
      <c r="A160" s="3" t="s">
        <v>109</v>
      </c>
      <c r="B160" s="3">
        <v>1</v>
      </c>
      <c r="C160" s="3">
        <v>2</v>
      </c>
      <c r="D160" s="2">
        <v>60.479700000000001</v>
      </c>
      <c r="E160" s="2">
        <v>1</v>
      </c>
      <c r="F160" s="4">
        <v>7.4000000000000003E-15</v>
      </c>
    </row>
    <row r="161" spans="1:9" x14ac:dyDescent="0.25">
      <c r="A161" s="3" t="s">
        <v>109</v>
      </c>
      <c r="B161" s="3">
        <v>1</v>
      </c>
      <c r="C161" s="3">
        <v>3</v>
      </c>
      <c r="D161" s="2">
        <v>76.036600000000007</v>
      </c>
      <c r="E161" s="2">
        <v>1</v>
      </c>
      <c r="F161" s="4">
        <v>2.8000000000000001E-18</v>
      </c>
    </row>
    <row r="162" spans="1:9" x14ac:dyDescent="0.25">
      <c r="A162" s="3" t="s">
        <v>109</v>
      </c>
      <c r="B162" s="3">
        <v>1</v>
      </c>
      <c r="C162" s="3">
        <v>4</v>
      </c>
      <c r="D162" s="2">
        <v>148.298</v>
      </c>
      <c r="E162" s="2">
        <v>1</v>
      </c>
      <c r="F162" s="4">
        <v>4.1000000000000004E-34</v>
      </c>
    </row>
    <row r="163" spans="1:9" x14ac:dyDescent="0.25">
      <c r="A163" s="3" t="s">
        <v>109</v>
      </c>
      <c r="B163" s="3">
        <v>2</v>
      </c>
      <c r="C163" s="3">
        <v>3</v>
      </c>
      <c r="D163" s="2">
        <v>17.015499999999999</v>
      </c>
      <c r="E163" s="2">
        <v>1</v>
      </c>
      <c r="F163" s="4">
        <v>3.6999999999999998E-5</v>
      </c>
    </row>
    <row r="164" spans="1:9" x14ac:dyDescent="0.25">
      <c r="A164" s="3" t="s">
        <v>109</v>
      </c>
      <c r="B164" s="3">
        <v>2</v>
      </c>
      <c r="C164" s="3">
        <v>4</v>
      </c>
      <c r="D164" s="2">
        <v>63.130099999999999</v>
      </c>
      <c r="E164" s="2">
        <v>1</v>
      </c>
      <c r="F164" s="4">
        <v>1.9000000000000001E-15</v>
      </c>
    </row>
    <row r="165" spans="1:9" x14ac:dyDescent="0.25">
      <c r="A165" s="3" t="s">
        <v>109</v>
      </c>
      <c r="B165" s="3">
        <v>3</v>
      </c>
      <c r="C165" s="3">
        <v>4</v>
      </c>
      <c r="D165" s="2">
        <v>13.082000000000001</v>
      </c>
      <c r="E165" s="2">
        <v>1</v>
      </c>
      <c r="F165" s="2">
        <v>2.9999999999999997E-4</v>
      </c>
    </row>
    <row r="166" spans="1:9" x14ac:dyDescent="0.25">
      <c r="A166" s="3" t="s">
        <v>266</v>
      </c>
      <c r="B166" s="2"/>
      <c r="C166" s="2"/>
      <c r="D166" s="2"/>
      <c r="E166" s="2"/>
      <c r="F166" s="2"/>
    </row>
    <row r="167" spans="1:9" x14ac:dyDescent="0.25">
      <c r="A167" s="3" t="s">
        <v>109</v>
      </c>
      <c r="B167" s="3">
        <v>1</v>
      </c>
      <c r="C167" s="3">
        <v>2</v>
      </c>
      <c r="D167" s="2">
        <v>4.4890999999999996</v>
      </c>
      <c r="E167" s="2">
        <v>1</v>
      </c>
      <c r="F167" s="2">
        <v>3.4000000000000002E-2</v>
      </c>
    </row>
    <row r="168" spans="1:9" x14ac:dyDescent="0.25">
      <c r="A168" s="3" t="s">
        <v>109</v>
      </c>
      <c r="B168" s="3">
        <v>1</v>
      </c>
      <c r="C168" s="3">
        <v>3</v>
      </c>
      <c r="D168" s="2">
        <v>2.8043</v>
      </c>
      <c r="E168" s="2">
        <v>1</v>
      </c>
      <c r="F168" s="2">
        <v>9.4E-2</v>
      </c>
    </row>
    <row r="169" spans="1:9" x14ac:dyDescent="0.25">
      <c r="A169" s="3" t="s">
        <v>109</v>
      </c>
      <c r="B169" s="3">
        <v>1</v>
      </c>
      <c r="C169" s="3">
        <v>4</v>
      </c>
      <c r="D169" s="2">
        <v>0.29499999999999998</v>
      </c>
      <c r="E169" s="2">
        <v>1</v>
      </c>
      <c r="F169" s="2">
        <v>0.59</v>
      </c>
    </row>
    <row r="170" spans="1:9" x14ac:dyDescent="0.25">
      <c r="A170" s="3" t="s">
        <v>109</v>
      </c>
      <c r="B170" s="3">
        <v>2</v>
      </c>
      <c r="C170" s="3">
        <v>3</v>
      </c>
      <c r="D170" s="2">
        <v>7.7042999999999999</v>
      </c>
      <c r="E170" s="2">
        <v>1</v>
      </c>
      <c r="F170" s="2">
        <v>5.4999999999999997E-3</v>
      </c>
    </row>
    <row r="171" spans="1:9" x14ac:dyDescent="0.25">
      <c r="A171" s="3" t="s">
        <v>109</v>
      </c>
      <c r="B171" s="3">
        <v>2</v>
      </c>
      <c r="C171" s="3">
        <v>4</v>
      </c>
      <c r="D171" s="2">
        <v>0.27129999999999999</v>
      </c>
      <c r="E171" s="2">
        <v>1</v>
      </c>
      <c r="F171" s="2">
        <v>0.6</v>
      </c>
    </row>
    <row r="172" spans="1:9" x14ac:dyDescent="0.25">
      <c r="A172" s="3" t="s">
        <v>109</v>
      </c>
      <c r="B172" s="3">
        <v>3</v>
      </c>
      <c r="C172" s="3">
        <v>4</v>
      </c>
      <c r="D172" s="2">
        <v>2.6680000000000001</v>
      </c>
      <c r="E172" s="2">
        <v>1</v>
      </c>
      <c r="F172" s="2">
        <v>0.1</v>
      </c>
    </row>
    <row r="174" spans="1:9" ht="18.75" x14ac:dyDescent="0.25">
      <c r="A174" s="1" t="s">
        <v>110</v>
      </c>
    </row>
    <row r="176" spans="1:9" ht="28.5" x14ac:dyDescent="0.25">
      <c r="A176" s="2"/>
      <c r="B176" s="3" t="s">
        <v>42</v>
      </c>
      <c r="C176" s="3" t="s">
        <v>104</v>
      </c>
      <c r="D176" s="3" t="s">
        <v>43</v>
      </c>
      <c r="E176" s="3" t="s">
        <v>104</v>
      </c>
      <c r="F176" s="3" t="s">
        <v>44</v>
      </c>
      <c r="G176" s="3" t="s">
        <v>104</v>
      </c>
      <c r="H176" s="3" t="s">
        <v>45</v>
      </c>
      <c r="I176" s="3" t="s">
        <v>104</v>
      </c>
    </row>
    <row r="177" spans="1:9" x14ac:dyDescent="0.25">
      <c r="A177" s="3" t="s">
        <v>111</v>
      </c>
      <c r="B177" s="2">
        <v>0.56689999999999996</v>
      </c>
      <c r="C177" s="2">
        <v>2.07E-2</v>
      </c>
      <c r="D177" s="2">
        <v>0.24399999999999999</v>
      </c>
      <c r="E177" s="2">
        <v>1.72E-2</v>
      </c>
      <c r="F177" s="2">
        <v>0.14149999999999999</v>
      </c>
      <c r="G177" s="2">
        <v>1.7100000000000001E-2</v>
      </c>
      <c r="H177" s="2">
        <v>4.7600000000000003E-2</v>
      </c>
      <c r="I177" s="2">
        <v>8.5000000000000006E-3</v>
      </c>
    </row>
    <row r="178" spans="1:9" x14ac:dyDescent="0.25">
      <c r="A178" s="3" t="s">
        <v>106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266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 t="s">
        <v>209</v>
      </c>
      <c r="B180" s="2">
        <v>0.2989</v>
      </c>
      <c r="C180" s="2" t="s">
        <v>11</v>
      </c>
      <c r="D180" s="2">
        <v>0.39739999999999998</v>
      </c>
      <c r="E180" s="2" t="s">
        <v>11</v>
      </c>
      <c r="F180" s="2">
        <v>0.19059999999999999</v>
      </c>
      <c r="G180" s="2" t="s">
        <v>11</v>
      </c>
      <c r="H180" s="2">
        <v>0.34610000000000002</v>
      </c>
      <c r="I180" s="2" t="s">
        <v>11</v>
      </c>
    </row>
    <row r="181" spans="1:9" x14ac:dyDescent="0.25">
      <c r="A181" s="3" t="s">
        <v>210</v>
      </c>
      <c r="B181" s="2">
        <v>0.70109999999999995</v>
      </c>
      <c r="C181" s="2" t="s">
        <v>11</v>
      </c>
      <c r="D181" s="2">
        <v>0.60260000000000002</v>
      </c>
      <c r="E181" s="2" t="s">
        <v>11</v>
      </c>
      <c r="F181" s="2">
        <v>0.80940000000000001</v>
      </c>
      <c r="G181" s="2" t="s">
        <v>11</v>
      </c>
      <c r="H181" s="2">
        <v>0.65390000000000004</v>
      </c>
      <c r="I181" s="2" t="s">
        <v>11</v>
      </c>
    </row>
    <row r="183" spans="1:9" ht="18.75" x14ac:dyDescent="0.25">
      <c r="A183" s="1" t="s">
        <v>112</v>
      </c>
    </row>
    <row r="185" spans="1:9" ht="28.5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113</v>
      </c>
      <c r="B186" s="2">
        <v>0.56689999999999996</v>
      </c>
      <c r="C186" s="2">
        <v>0.24399999999999999</v>
      </c>
      <c r="D186" s="2">
        <v>0.14149999999999999</v>
      </c>
      <c r="E186" s="2">
        <v>4.7600000000000003E-2</v>
      </c>
    </row>
    <row r="187" spans="1:9" x14ac:dyDescent="0.25">
      <c r="A187" s="3" t="s">
        <v>106</v>
      </c>
      <c r="B187" s="2"/>
      <c r="C187" s="2"/>
      <c r="D187" s="2"/>
      <c r="E187" s="2"/>
    </row>
    <row r="188" spans="1:9" x14ac:dyDescent="0.25">
      <c r="A188" s="3" t="s">
        <v>266</v>
      </c>
      <c r="B188" s="2"/>
      <c r="C188" s="2"/>
      <c r="D188" s="2"/>
      <c r="E188" s="2"/>
    </row>
    <row r="189" spans="1:9" x14ac:dyDescent="0.25">
      <c r="A189" s="3" t="s">
        <v>209</v>
      </c>
      <c r="B189" s="2">
        <v>0.54679999999999995</v>
      </c>
      <c r="C189" s="2">
        <v>0.313</v>
      </c>
      <c r="D189" s="2">
        <v>8.6999999999999994E-2</v>
      </c>
      <c r="E189" s="2">
        <v>5.3199999999999997E-2</v>
      </c>
    </row>
    <row r="190" spans="1:9" x14ac:dyDescent="0.25">
      <c r="A190" s="3" t="s">
        <v>210</v>
      </c>
      <c r="B190" s="2">
        <v>0.57589999999999997</v>
      </c>
      <c r="C190" s="2">
        <v>0.21310000000000001</v>
      </c>
      <c r="D190" s="2">
        <v>0.16589999999999999</v>
      </c>
      <c r="E190" s="2">
        <v>4.5100000000000001E-2</v>
      </c>
    </row>
    <row r="192" spans="1:9" ht="18.75" x14ac:dyDescent="0.25">
      <c r="A192" s="1" t="s">
        <v>114</v>
      </c>
    </row>
    <row r="194" spans="1:9" x14ac:dyDescent="0.25">
      <c r="A194" s="2"/>
      <c r="B194" s="24" t="s">
        <v>109</v>
      </c>
      <c r="C194" s="25"/>
      <c r="D194" s="25"/>
      <c r="E194" s="25"/>
      <c r="F194" s="25"/>
      <c r="G194" s="25"/>
      <c r="H194" s="25"/>
      <c r="I194" s="26"/>
    </row>
    <row r="195" spans="1:9" x14ac:dyDescent="0.25">
      <c r="A195" s="3" t="s">
        <v>266</v>
      </c>
      <c r="B195" s="3">
        <v>1</v>
      </c>
      <c r="C195" s="3" t="s">
        <v>104</v>
      </c>
      <c r="D195" s="3">
        <v>2</v>
      </c>
      <c r="E195" s="3" t="s">
        <v>104</v>
      </c>
      <c r="F195" s="3">
        <v>3</v>
      </c>
      <c r="G195" s="3" t="s">
        <v>104</v>
      </c>
      <c r="H195" s="3">
        <v>4</v>
      </c>
      <c r="I195" s="3" t="s">
        <v>104</v>
      </c>
    </row>
    <row r="196" spans="1:9" x14ac:dyDescent="0.25">
      <c r="A196" s="3" t="s">
        <v>209</v>
      </c>
      <c r="B196" s="2">
        <v>0.54679999999999995</v>
      </c>
      <c r="C196" s="2">
        <v>3.6999999999999998E-2</v>
      </c>
      <c r="D196" s="2">
        <v>0.313</v>
      </c>
      <c r="E196" s="2">
        <v>3.3799999999999997E-2</v>
      </c>
      <c r="F196" s="2">
        <v>8.6999999999999994E-2</v>
      </c>
      <c r="G196" s="2">
        <v>2.4199999999999999E-2</v>
      </c>
      <c r="H196" s="2">
        <v>5.3199999999999997E-2</v>
      </c>
      <c r="I196" s="2">
        <v>1.5900000000000001E-2</v>
      </c>
    </row>
    <row r="197" spans="1:9" x14ac:dyDescent="0.25">
      <c r="A197" s="3" t="s">
        <v>210</v>
      </c>
      <c r="B197" s="2">
        <v>0.57589999999999997</v>
      </c>
      <c r="C197" s="2">
        <v>2.5600000000000001E-2</v>
      </c>
      <c r="D197" s="2">
        <v>0.21310000000000001</v>
      </c>
      <c r="E197" s="2">
        <v>2.01E-2</v>
      </c>
      <c r="F197" s="2">
        <v>0.16589999999999999</v>
      </c>
      <c r="G197" s="2">
        <v>2.23E-2</v>
      </c>
      <c r="H197" s="2">
        <v>4.5100000000000001E-2</v>
      </c>
      <c r="I197" s="2">
        <v>1.01E-2</v>
      </c>
    </row>
    <row r="198" spans="1:9" x14ac:dyDescent="0.25">
      <c r="A198" s="27"/>
      <c r="B198" s="28"/>
      <c r="C198" s="28"/>
      <c r="D198" s="28"/>
      <c r="E198" s="28"/>
      <c r="F198" s="28"/>
      <c r="G198" s="28"/>
      <c r="H198" s="28"/>
      <c r="I198" s="29"/>
    </row>
    <row r="199" spans="1:9" x14ac:dyDescent="0.25">
      <c r="A199" s="2"/>
      <c r="B199" s="24" t="s">
        <v>115</v>
      </c>
      <c r="C199" s="25"/>
      <c r="D199" s="25"/>
      <c r="E199" s="25"/>
      <c r="F199" s="25"/>
      <c r="G199" s="25"/>
      <c r="H199" s="25"/>
      <c r="I199" s="26"/>
    </row>
    <row r="200" spans="1:9" x14ac:dyDescent="0.25">
      <c r="A200" s="3" t="s">
        <v>109</v>
      </c>
      <c r="B200" s="3" t="s">
        <v>87</v>
      </c>
      <c r="C200" s="3" t="s">
        <v>104</v>
      </c>
      <c r="D200" s="3" t="s">
        <v>89</v>
      </c>
      <c r="E200" s="3" t="s">
        <v>104</v>
      </c>
      <c r="F200" s="3" t="s">
        <v>90</v>
      </c>
      <c r="G200" s="3" t="s">
        <v>104</v>
      </c>
      <c r="H200" s="3" t="s">
        <v>91</v>
      </c>
      <c r="I200" s="3" t="s">
        <v>104</v>
      </c>
    </row>
    <row r="201" spans="1:9" x14ac:dyDescent="0.25">
      <c r="A201" s="3">
        <v>1</v>
      </c>
      <c r="B201" s="2">
        <v>0.88870000000000005</v>
      </c>
      <c r="C201" s="2" t="s">
        <v>11</v>
      </c>
      <c r="D201" s="2">
        <v>4.9399999999999999E-2</v>
      </c>
      <c r="E201" s="2" t="s">
        <v>11</v>
      </c>
      <c r="F201" s="2">
        <v>5.7599999999999998E-2</v>
      </c>
      <c r="G201" s="2" t="s">
        <v>11</v>
      </c>
      <c r="H201" s="2">
        <v>4.3E-3</v>
      </c>
      <c r="I201" s="2" t="s">
        <v>11</v>
      </c>
    </row>
    <row r="202" spans="1:9" x14ac:dyDescent="0.25">
      <c r="A202" s="3">
        <v>2</v>
      </c>
      <c r="B202" s="2">
        <v>0.1147</v>
      </c>
      <c r="C202" s="2" t="s">
        <v>11</v>
      </c>
      <c r="D202" s="2">
        <v>0.82709999999999995</v>
      </c>
      <c r="E202" s="2" t="s">
        <v>11</v>
      </c>
      <c r="F202" s="2">
        <v>4.7E-2</v>
      </c>
      <c r="G202" s="2" t="s">
        <v>11</v>
      </c>
      <c r="H202" s="2">
        <v>1.11E-2</v>
      </c>
      <c r="I202" s="2" t="s">
        <v>11</v>
      </c>
    </row>
    <row r="203" spans="1:9" x14ac:dyDescent="0.25">
      <c r="A203" s="3">
        <v>3</v>
      </c>
      <c r="B203" s="2">
        <v>0.2306</v>
      </c>
      <c r="C203" s="2" t="s">
        <v>11</v>
      </c>
      <c r="D203" s="2">
        <v>8.1100000000000005E-2</v>
      </c>
      <c r="E203" s="2" t="s">
        <v>11</v>
      </c>
      <c r="F203" s="2">
        <v>0.68640000000000001</v>
      </c>
      <c r="G203" s="2" t="s">
        <v>11</v>
      </c>
      <c r="H203" s="2">
        <v>1.8E-3</v>
      </c>
      <c r="I203" s="2" t="s">
        <v>11</v>
      </c>
    </row>
    <row r="204" spans="1:9" x14ac:dyDescent="0.25">
      <c r="A204" s="3">
        <v>4</v>
      </c>
      <c r="B204" s="2">
        <v>5.1499999999999997E-2</v>
      </c>
      <c r="C204" s="2" t="s">
        <v>11</v>
      </c>
      <c r="D204" s="2">
        <v>5.6899999999999999E-2</v>
      </c>
      <c r="E204" s="2" t="s">
        <v>11</v>
      </c>
      <c r="F204" s="2">
        <v>5.4999999999999997E-3</v>
      </c>
      <c r="G204" s="2" t="s">
        <v>11</v>
      </c>
      <c r="H204" s="2">
        <v>0.88619999999999999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P209"/>
  <sheetViews>
    <sheetView workbookViewId="0"/>
  </sheetViews>
  <sheetFormatPr defaultRowHeight="15" x14ac:dyDescent="0.25"/>
  <cols>
    <col min="1" max="1" width="54.7109375" customWidth="1"/>
    <col min="2" max="5" width="42.28515625" customWidth="1"/>
  </cols>
  <sheetData>
    <row r="1" spans="1:6" ht="18.75" x14ac:dyDescent="0.25">
      <c r="A1" s="1" t="s">
        <v>205</v>
      </c>
    </row>
    <row r="3" spans="1:6" x14ac:dyDescent="0.25">
      <c r="A3" s="24" t="s">
        <v>0</v>
      </c>
      <c r="B3" s="25"/>
      <c r="C3" s="25"/>
      <c r="D3" s="25"/>
      <c r="E3" s="25"/>
      <c r="F3" s="26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13356</v>
      </c>
      <c r="C5" s="2"/>
      <c r="D5" s="2"/>
      <c r="E5" s="2"/>
      <c r="F5" s="2"/>
    </row>
    <row r="6" spans="1:6" x14ac:dyDescent="0.25">
      <c r="A6" s="3" t="s">
        <v>2</v>
      </c>
      <c r="B6" s="2">
        <v>9</v>
      </c>
      <c r="C6" s="2"/>
      <c r="D6" s="2"/>
      <c r="E6" s="2"/>
      <c r="F6" s="2"/>
    </row>
    <row r="7" spans="1:6" x14ac:dyDescent="0.25">
      <c r="A7" s="3" t="s">
        <v>3</v>
      </c>
      <c r="B7" s="2">
        <v>12.828200000000001</v>
      </c>
      <c r="C7" s="2"/>
      <c r="D7" s="2"/>
      <c r="E7" s="2"/>
      <c r="F7" s="2"/>
    </row>
    <row r="8" spans="1:6" x14ac:dyDescent="0.25">
      <c r="A8" s="3" t="s">
        <v>4</v>
      </c>
      <c r="B8" s="2">
        <v>12.828200000000001</v>
      </c>
      <c r="C8" s="2"/>
      <c r="D8" s="2"/>
      <c r="E8" s="2"/>
      <c r="F8" s="2"/>
    </row>
    <row r="9" spans="1:6" x14ac:dyDescent="0.25">
      <c r="A9" s="3" t="s">
        <v>5</v>
      </c>
      <c r="B9" s="2">
        <v>309776</v>
      </c>
      <c r="C9" s="2"/>
      <c r="D9" s="2"/>
      <c r="E9" s="2"/>
      <c r="F9" s="2"/>
    </row>
    <row r="10" spans="1:6" x14ac:dyDescent="0.25">
      <c r="A10" s="3" t="s">
        <v>6</v>
      </c>
      <c r="B10" s="2">
        <v>309776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-14429.4177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-14429.4177</v>
      </c>
      <c r="C27" s="2"/>
      <c r="D27" s="2"/>
      <c r="E27" s="2"/>
      <c r="F27" s="2"/>
    </row>
    <row r="28" spans="1:6" x14ac:dyDescent="0.25">
      <c r="A28" s="3" t="s">
        <v>24</v>
      </c>
      <c r="B28" s="2">
        <v>28944.332900000001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28876.8354</v>
      </c>
      <c r="C29" s="2"/>
      <c r="D29" s="2"/>
      <c r="E29" s="2"/>
      <c r="F29" s="2"/>
    </row>
    <row r="30" spans="1:6" x14ac:dyDescent="0.25">
      <c r="A30" s="3" t="s">
        <v>26</v>
      </c>
      <c r="B30" s="2">
        <v>28885.8354</v>
      </c>
      <c r="C30" s="2"/>
      <c r="D30" s="2"/>
      <c r="E30" s="2"/>
      <c r="F30" s="2"/>
    </row>
    <row r="31" spans="1:6" x14ac:dyDescent="0.25">
      <c r="A31" s="3" t="s">
        <v>27</v>
      </c>
      <c r="B31" s="2">
        <v>28953.332900000001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28915.7317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0.43530000000000002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2.07E-2</v>
      </c>
      <c r="C38" s="2"/>
      <c r="D38" s="2"/>
      <c r="E38" s="2"/>
      <c r="F38" s="2"/>
    </row>
    <row r="39" spans="1:6" x14ac:dyDescent="0.25">
      <c r="A39" s="3" t="s">
        <v>33</v>
      </c>
      <c r="B39" s="2">
        <v>2.5999999999999999E-2</v>
      </c>
      <c r="C39" s="2"/>
      <c r="D39" s="2"/>
      <c r="E39" s="2"/>
      <c r="F39" s="2"/>
    </row>
    <row r="40" spans="1:6" x14ac:dyDescent="0.25">
      <c r="A40" s="3" t="s">
        <v>34</v>
      </c>
      <c r="B40" s="2">
        <v>-28736.25</v>
      </c>
      <c r="C40" s="2"/>
      <c r="D40" s="2"/>
      <c r="E40" s="2"/>
      <c r="F40" s="2"/>
    </row>
    <row r="41" spans="1:6" x14ac:dyDescent="0.25">
      <c r="A41" s="3" t="s">
        <v>35</v>
      </c>
      <c r="B41" s="2">
        <v>14306.8323</v>
      </c>
      <c r="C41" s="2"/>
      <c r="D41" s="2"/>
      <c r="E41" s="2"/>
      <c r="F41" s="2"/>
    </row>
    <row r="42" spans="1:6" x14ac:dyDescent="0.25">
      <c r="A42" s="3" t="s">
        <v>36</v>
      </c>
      <c r="B42" s="2">
        <v>57472.500099999997</v>
      </c>
      <c r="C42" s="2"/>
      <c r="D42" s="2"/>
      <c r="E42" s="2"/>
      <c r="F42" s="2"/>
    </row>
    <row r="43" spans="1:6" x14ac:dyDescent="0.25">
      <c r="A43" s="3" t="s">
        <v>37</v>
      </c>
      <c r="B43" s="2">
        <v>57670.495000000003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57557.997600000002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7541.9602000000004</v>
      </c>
      <c r="C48" s="2">
        <v>0</v>
      </c>
      <c r="D48" s="2">
        <v>0</v>
      </c>
      <c r="E48" s="2">
        <v>0</v>
      </c>
      <c r="F48" s="2">
        <v>7541.9602000000004</v>
      </c>
    </row>
    <row r="49" spans="1:6" x14ac:dyDescent="0.25">
      <c r="A49" s="3" t="s">
        <v>43</v>
      </c>
      <c r="B49" s="2">
        <v>3225.4146000000001</v>
      </c>
      <c r="C49" s="2">
        <v>0</v>
      </c>
      <c r="D49" s="2">
        <v>0</v>
      </c>
      <c r="E49" s="2">
        <v>0</v>
      </c>
      <c r="F49" s="2">
        <v>3225.4146000000001</v>
      </c>
    </row>
    <row r="50" spans="1:6" x14ac:dyDescent="0.25">
      <c r="A50" s="3" t="s">
        <v>44</v>
      </c>
      <c r="B50" s="2">
        <v>1928.9573</v>
      </c>
      <c r="C50" s="2">
        <v>0</v>
      </c>
      <c r="D50" s="2">
        <v>0</v>
      </c>
      <c r="E50" s="2">
        <v>0</v>
      </c>
      <c r="F50" s="2">
        <v>1928.9573</v>
      </c>
    </row>
    <row r="51" spans="1:6" x14ac:dyDescent="0.25">
      <c r="A51" s="3" t="s">
        <v>45</v>
      </c>
      <c r="B51" s="2">
        <v>659.66790000000003</v>
      </c>
      <c r="C51" s="2">
        <v>0</v>
      </c>
      <c r="D51" s="2">
        <v>0</v>
      </c>
      <c r="E51" s="2">
        <v>0</v>
      </c>
      <c r="F51" s="2">
        <v>659.66790000000003</v>
      </c>
    </row>
    <row r="52" spans="1:6" x14ac:dyDescent="0.25">
      <c r="A52" s="3" t="s">
        <v>46</v>
      </c>
      <c r="B52" s="2">
        <v>13356</v>
      </c>
      <c r="C52" s="2">
        <v>0</v>
      </c>
      <c r="D52" s="2">
        <v>0</v>
      </c>
      <c r="E52" s="2">
        <v>0</v>
      </c>
      <c r="F52" s="2">
        <v>13356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4391.3760000000002</v>
      </c>
      <c r="C56" s="2">
        <v>1727.5684000000001</v>
      </c>
      <c r="D56" s="2">
        <v>1062.0209</v>
      </c>
      <c r="E56" s="2">
        <v>360.99489999999997</v>
      </c>
      <c r="F56" s="2">
        <v>7541.9602000000004</v>
      </c>
    </row>
    <row r="57" spans="1:6" x14ac:dyDescent="0.25">
      <c r="A57" s="3" t="s">
        <v>43</v>
      </c>
      <c r="B57" s="2">
        <v>1727.5684000000001</v>
      </c>
      <c r="C57" s="2">
        <v>846.50300000000004</v>
      </c>
      <c r="D57" s="2">
        <v>485.05849999999998</v>
      </c>
      <c r="E57" s="2">
        <v>166.28469999999999</v>
      </c>
      <c r="F57" s="2">
        <v>3225.4146000000001</v>
      </c>
    </row>
    <row r="58" spans="1:6" x14ac:dyDescent="0.25">
      <c r="A58" s="3" t="s">
        <v>44</v>
      </c>
      <c r="B58" s="2">
        <v>1062.0209</v>
      </c>
      <c r="C58" s="2">
        <v>485.05849999999998</v>
      </c>
      <c r="D58" s="2">
        <v>284.19150000000002</v>
      </c>
      <c r="E58" s="2">
        <v>97.686400000000006</v>
      </c>
      <c r="F58" s="2">
        <v>1928.9573</v>
      </c>
    </row>
    <row r="59" spans="1:6" x14ac:dyDescent="0.25">
      <c r="A59" s="3" t="s">
        <v>45</v>
      </c>
      <c r="B59" s="2">
        <v>360.99489999999997</v>
      </c>
      <c r="C59" s="2">
        <v>166.28469999999999</v>
      </c>
      <c r="D59" s="2">
        <v>97.686400000000006</v>
      </c>
      <c r="E59" s="2">
        <v>34.701900000000002</v>
      </c>
      <c r="F59" s="2">
        <v>659.66790000000003</v>
      </c>
    </row>
    <row r="60" spans="1:6" x14ac:dyDescent="0.25">
      <c r="A60" s="3" t="s">
        <v>46</v>
      </c>
      <c r="B60" s="2">
        <v>7541.9602000000004</v>
      </c>
      <c r="C60" s="2">
        <v>3225.4146000000001</v>
      </c>
      <c r="D60" s="2">
        <v>1928.9573</v>
      </c>
      <c r="E60" s="2">
        <v>659.66790000000003</v>
      </c>
      <c r="F60" s="2">
        <v>13356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0.43530000000000002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2.07E-2</v>
      </c>
      <c r="C65" s="2"/>
      <c r="D65" s="2"/>
      <c r="E65" s="2"/>
      <c r="F65" s="2"/>
    </row>
    <row r="66" spans="1:6" x14ac:dyDescent="0.25">
      <c r="A66" s="3" t="s">
        <v>33</v>
      </c>
      <c r="B66" s="2">
        <v>2.5999999999999999E-2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27" t="s">
        <v>191</v>
      </c>
      <c r="C69" s="28"/>
      <c r="D69" s="28"/>
      <c r="E69" s="28"/>
      <c r="F69" s="29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51</v>
      </c>
      <c r="B71" s="2"/>
      <c r="C71" s="2"/>
      <c r="D71" s="2"/>
      <c r="E71" s="2"/>
      <c r="F71" s="2"/>
    </row>
    <row r="72" spans="1:6" x14ac:dyDescent="0.25">
      <c r="A72" s="3" t="s">
        <v>52</v>
      </c>
      <c r="B72" s="2">
        <v>4</v>
      </c>
      <c r="C72" s="2"/>
      <c r="D72" s="2"/>
      <c r="E72" s="2"/>
      <c r="F72" s="2"/>
    </row>
    <row r="73" spans="1:6" x14ac:dyDescent="0.25">
      <c r="A73" s="3" t="s">
        <v>53</v>
      </c>
      <c r="B73" s="2"/>
      <c r="C73" s="2"/>
      <c r="D73" s="2"/>
      <c r="E73" s="2"/>
      <c r="F73" s="2"/>
    </row>
    <row r="74" spans="1:6" x14ac:dyDescent="0.25">
      <c r="A74" s="3" t="s">
        <v>54</v>
      </c>
      <c r="B74" s="4">
        <v>1E-8</v>
      </c>
      <c r="C74" s="2"/>
      <c r="D74" s="2"/>
      <c r="E74" s="2"/>
      <c r="F74" s="2"/>
    </row>
    <row r="75" spans="1:6" x14ac:dyDescent="0.25">
      <c r="A75" s="3" t="s">
        <v>55</v>
      </c>
      <c r="B75" s="2">
        <v>0.01</v>
      </c>
      <c r="C75" s="2"/>
      <c r="D75" s="2"/>
      <c r="E75" s="2"/>
      <c r="F75" s="2"/>
    </row>
    <row r="76" spans="1:6" x14ac:dyDescent="0.25">
      <c r="A76" s="3" t="s">
        <v>56</v>
      </c>
      <c r="B76" s="2">
        <v>250</v>
      </c>
      <c r="C76" s="2"/>
      <c r="D76" s="2"/>
      <c r="E76" s="2"/>
      <c r="F76" s="2"/>
    </row>
    <row r="77" spans="1:6" x14ac:dyDescent="0.25">
      <c r="A77" s="3" t="s">
        <v>57</v>
      </c>
      <c r="B77" s="2">
        <v>50</v>
      </c>
      <c r="C77" s="2"/>
      <c r="D77" s="2"/>
      <c r="E77" s="2"/>
      <c r="F77" s="2"/>
    </row>
    <row r="78" spans="1:6" x14ac:dyDescent="0.25">
      <c r="A78" s="3" t="s">
        <v>58</v>
      </c>
      <c r="B78" s="2"/>
      <c r="C78" s="2"/>
      <c r="D78" s="2"/>
      <c r="E78" s="2"/>
      <c r="F78" s="2"/>
    </row>
    <row r="79" spans="1:6" x14ac:dyDescent="0.25">
      <c r="A79" s="3" t="s">
        <v>59</v>
      </c>
      <c r="B79" s="2">
        <v>309776</v>
      </c>
      <c r="C79" s="2"/>
      <c r="D79" s="2"/>
      <c r="E79" s="2"/>
      <c r="F79" s="2"/>
    </row>
    <row r="80" spans="1:6" x14ac:dyDescent="0.25">
      <c r="A80" s="3" t="s">
        <v>60</v>
      </c>
      <c r="B80" s="2">
        <v>200</v>
      </c>
      <c r="C80" s="2"/>
      <c r="D80" s="2"/>
      <c r="E80" s="2"/>
      <c r="F80" s="2"/>
    </row>
    <row r="81" spans="1:6" x14ac:dyDescent="0.25">
      <c r="A81" s="3" t="s">
        <v>54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61</v>
      </c>
      <c r="B82" s="2">
        <v>150</v>
      </c>
      <c r="C82" s="2"/>
      <c r="D82" s="2"/>
      <c r="E82" s="2"/>
      <c r="F82" s="2"/>
    </row>
    <row r="83" spans="1:6" x14ac:dyDescent="0.25">
      <c r="A83" s="3" t="s">
        <v>62</v>
      </c>
      <c r="B83" s="2"/>
      <c r="C83" s="2"/>
      <c r="D83" s="2"/>
      <c r="E83" s="2"/>
      <c r="F83" s="2"/>
    </row>
    <row r="84" spans="1:6" x14ac:dyDescent="0.25">
      <c r="A84" s="3" t="s">
        <v>63</v>
      </c>
      <c r="B84" s="2">
        <v>1</v>
      </c>
      <c r="C84" s="2"/>
      <c r="D84" s="2"/>
      <c r="E84" s="2"/>
      <c r="F84" s="2"/>
    </row>
    <row r="85" spans="1:6" x14ac:dyDescent="0.25">
      <c r="A85" s="3" t="s">
        <v>64</v>
      </c>
      <c r="B85" s="2">
        <v>1</v>
      </c>
      <c r="C85" s="2"/>
      <c r="D85" s="2"/>
      <c r="E85" s="2"/>
      <c r="F85" s="2"/>
    </row>
    <row r="86" spans="1:6" x14ac:dyDescent="0.25">
      <c r="A86" s="3" t="s">
        <v>65</v>
      </c>
      <c r="B86" s="2">
        <v>0</v>
      </c>
      <c r="C86" s="2"/>
      <c r="D86" s="2"/>
      <c r="E86" s="2"/>
      <c r="F86" s="2"/>
    </row>
    <row r="87" spans="1:6" x14ac:dyDescent="0.25">
      <c r="A87" s="3" t="s">
        <v>66</v>
      </c>
      <c r="B87" s="2">
        <v>1</v>
      </c>
      <c r="C87" s="2"/>
      <c r="D87" s="2"/>
      <c r="E87" s="2"/>
      <c r="F87" s="2"/>
    </row>
    <row r="88" spans="1:6" x14ac:dyDescent="0.25">
      <c r="A88" s="3" t="s">
        <v>67</v>
      </c>
      <c r="B88" s="2"/>
      <c r="C88" s="2"/>
      <c r="D88" s="2"/>
      <c r="E88" s="2"/>
      <c r="F88" s="2"/>
    </row>
    <row r="89" spans="1:6" x14ac:dyDescent="0.25">
      <c r="A89" s="3" t="s">
        <v>68</v>
      </c>
      <c r="B89" s="2">
        <v>10</v>
      </c>
      <c r="C89" s="2"/>
      <c r="D89" s="2"/>
      <c r="E89" s="2"/>
      <c r="F89" s="2"/>
    </row>
    <row r="90" spans="1:6" x14ac:dyDescent="0.25">
      <c r="A90" s="3" t="s">
        <v>69</v>
      </c>
      <c r="B90" s="2" t="s">
        <v>70</v>
      </c>
      <c r="C90" s="2"/>
      <c r="D90" s="2"/>
      <c r="E90" s="2"/>
      <c r="F90" s="2"/>
    </row>
    <row r="91" spans="1:6" x14ac:dyDescent="0.25">
      <c r="A91" s="3" t="s">
        <v>71</v>
      </c>
      <c r="B91" s="2"/>
      <c r="C91" s="2"/>
      <c r="D91" s="2"/>
      <c r="E91" s="2"/>
      <c r="F91" s="2"/>
    </row>
    <row r="92" spans="1:6" x14ac:dyDescent="0.25">
      <c r="A92" s="3" t="s">
        <v>72</v>
      </c>
      <c r="B92" s="2" t="s">
        <v>73</v>
      </c>
      <c r="C92" s="2"/>
      <c r="D92" s="2"/>
      <c r="E92" s="2"/>
      <c r="F92" s="2"/>
    </row>
    <row r="93" spans="1:6" x14ac:dyDescent="0.25">
      <c r="A93" s="3" t="s">
        <v>74</v>
      </c>
      <c r="B93" s="2" t="s">
        <v>75</v>
      </c>
      <c r="C93" s="2"/>
      <c r="D93" s="2"/>
      <c r="E93" s="2"/>
      <c r="F93" s="2"/>
    </row>
    <row r="94" spans="1:6" x14ac:dyDescent="0.25">
      <c r="A94" s="3" t="s">
        <v>76</v>
      </c>
      <c r="B94" s="2" t="s">
        <v>77</v>
      </c>
      <c r="C94" s="2"/>
      <c r="D94" s="2"/>
      <c r="E94" s="2"/>
      <c r="F94" s="2"/>
    </row>
    <row r="95" spans="1:6" x14ac:dyDescent="0.25">
      <c r="A95" s="3" t="s">
        <v>78</v>
      </c>
      <c r="B95" s="2"/>
      <c r="C95" s="2"/>
      <c r="D95" s="2"/>
      <c r="E95" s="2"/>
      <c r="F95" s="2"/>
    </row>
    <row r="96" spans="1:6" x14ac:dyDescent="0.25">
      <c r="A96" s="3" t="s">
        <v>79</v>
      </c>
      <c r="B96" s="2" t="s">
        <v>80</v>
      </c>
      <c r="C96" s="2"/>
      <c r="D96" s="2"/>
      <c r="E96" s="2"/>
      <c r="F96" s="2"/>
    </row>
    <row r="97" spans="1:6" x14ac:dyDescent="0.25">
      <c r="A97" s="3" t="s">
        <v>81</v>
      </c>
      <c r="B97" s="2" t="s">
        <v>82</v>
      </c>
      <c r="C97" s="2"/>
      <c r="D97" s="2"/>
      <c r="E97" s="2"/>
      <c r="F97" s="2"/>
    </row>
    <row r="98" spans="1:6" x14ac:dyDescent="0.25">
      <c r="A98" s="3" t="s">
        <v>83</v>
      </c>
      <c r="B98" s="2">
        <v>13356</v>
      </c>
      <c r="C98" s="2"/>
      <c r="D98" s="2"/>
      <c r="E98" s="2"/>
      <c r="F98" s="2"/>
    </row>
    <row r="99" spans="1:6" x14ac:dyDescent="0.25">
      <c r="A99" s="3" t="s">
        <v>84</v>
      </c>
      <c r="B99" s="2" t="s">
        <v>77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85</v>
      </c>
      <c r="B101" s="2"/>
      <c r="C101" s="2"/>
      <c r="D101" s="2"/>
      <c r="E101" s="2"/>
      <c r="F101" s="2"/>
    </row>
    <row r="102" spans="1:6" x14ac:dyDescent="0.25">
      <c r="A102" s="3" t="s">
        <v>86</v>
      </c>
      <c r="B102" s="2"/>
      <c r="C102" s="2"/>
      <c r="D102" s="2"/>
      <c r="E102" s="2"/>
      <c r="F102" s="2"/>
    </row>
    <row r="103" spans="1:6" x14ac:dyDescent="0.25">
      <c r="A103" s="3" t="s">
        <v>87</v>
      </c>
      <c r="B103" s="2"/>
      <c r="C103" s="2">
        <v>631</v>
      </c>
      <c r="D103" s="2"/>
      <c r="E103" s="2"/>
      <c r="F103" s="2"/>
    </row>
    <row r="104" spans="1:6" x14ac:dyDescent="0.25">
      <c r="A104" s="5">
        <v>1.9990000000000001E-25</v>
      </c>
      <c r="B104" s="4">
        <v>1.9991316000000001E-25</v>
      </c>
      <c r="C104" s="2"/>
      <c r="D104" s="2"/>
      <c r="E104" s="2"/>
      <c r="F104" s="2"/>
    </row>
    <row r="105" spans="1:6" x14ac:dyDescent="0.25">
      <c r="A105" s="5">
        <v>2.5110000000000001E-24</v>
      </c>
      <c r="B105" s="4">
        <v>2.5114864000000001E-24</v>
      </c>
      <c r="C105" s="2"/>
      <c r="D105" s="2"/>
      <c r="E105" s="2"/>
      <c r="F105" s="2"/>
    </row>
    <row r="106" spans="1:6" x14ac:dyDescent="0.25">
      <c r="A106" s="5">
        <v>5.0439999999999997E-24</v>
      </c>
      <c r="B106" s="4">
        <v>5.0441761000000003E-24</v>
      </c>
      <c r="C106" s="2"/>
      <c r="D106" s="2"/>
      <c r="E106" s="2"/>
      <c r="F106" s="2"/>
    </row>
    <row r="107" spans="1:6" x14ac:dyDescent="0.25">
      <c r="A107" s="5">
        <v>6.0260000000000001E-23</v>
      </c>
      <c r="B107" s="4">
        <v>6.0258055999999996E-23</v>
      </c>
      <c r="C107" s="2"/>
      <c r="D107" s="2"/>
      <c r="E107" s="2"/>
      <c r="F107" s="2"/>
    </row>
    <row r="108" spans="1:6" x14ac:dyDescent="0.25">
      <c r="A108" s="3" t="s">
        <v>88</v>
      </c>
      <c r="B108" s="2"/>
      <c r="C108" s="2"/>
      <c r="D108" s="2"/>
      <c r="E108" s="2"/>
      <c r="F108" s="2"/>
    </row>
    <row r="109" spans="1:6" x14ac:dyDescent="0.25">
      <c r="A109" s="3">
        <v>1</v>
      </c>
      <c r="B109" s="2">
        <v>0.99999996000000002</v>
      </c>
      <c r="C109" s="2"/>
      <c r="D109" s="2"/>
      <c r="E109" s="2"/>
      <c r="F109" s="2"/>
    </row>
    <row r="110" spans="1:6" x14ac:dyDescent="0.25">
      <c r="A110" s="3">
        <v>1</v>
      </c>
      <c r="B110" s="2">
        <v>0.99999998000000001</v>
      </c>
      <c r="C110" s="2"/>
      <c r="D110" s="2"/>
      <c r="E110" s="2"/>
      <c r="F110" s="2"/>
    </row>
    <row r="111" spans="1:6" x14ac:dyDescent="0.25">
      <c r="A111" s="3">
        <v>1</v>
      </c>
      <c r="B111" s="2">
        <v>1</v>
      </c>
      <c r="C111" s="2"/>
      <c r="D111" s="2"/>
      <c r="E111" s="2"/>
      <c r="F111" s="2"/>
    </row>
    <row r="112" spans="1:6" x14ac:dyDescent="0.25">
      <c r="A112" s="3" t="s">
        <v>89</v>
      </c>
      <c r="B112" s="2"/>
      <c r="C112" s="2">
        <v>631</v>
      </c>
      <c r="D112" s="2"/>
      <c r="E112" s="2"/>
      <c r="F112" s="2"/>
    </row>
    <row r="113" spans="1:6" x14ac:dyDescent="0.25">
      <c r="A113" s="5">
        <v>3.9499999999999999E-20</v>
      </c>
      <c r="B113" s="4">
        <v>3.9503785000000001E-20</v>
      </c>
      <c r="C113" s="2"/>
      <c r="D113" s="2"/>
      <c r="E113" s="2"/>
      <c r="F113" s="2"/>
    </row>
    <row r="114" spans="1:6" x14ac:dyDescent="0.25">
      <c r="A114" s="5">
        <v>1.991E-18</v>
      </c>
      <c r="B114" s="4">
        <v>1.9907410000000001E-18</v>
      </c>
      <c r="C114" s="2"/>
      <c r="D114" s="2"/>
      <c r="E114" s="2"/>
      <c r="F114" s="2"/>
    </row>
    <row r="115" spans="1:6" x14ac:dyDescent="0.25">
      <c r="A115" s="5">
        <v>8.1090000000000005E-18</v>
      </c>
      <c r="B115" s="4">
        <v>8.1088476000000007E-18</v>
      </c>
      <c r="C115" s="2"/>
      <c r="D115" s="2"/>
      <c r="E115" s="2"/>
      <c r="F115" s="2"/>
    </row>
    <row r="116" spans="1:6" x14ac:dyDescent="0.25">
      <c r="A116" s="5">
        <v>9.0759999999999995E-17</v>
      </c>
      <c r="B116" s="4">
        <v>9.0761359999999996E-17</v>
      </c>
      <c r="C116" s="2"/>
      <c r="D116" s="2"/>
      <c r="E116" s="2"/>
      <c r="F116" s="2"/>
    </row>
    <row r="117" spans="1:6" x14ac:dyDescent="0.25">
      <c r="A117" s="3" t="s">
        <v>88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0.99998825000000002</v>
      </c>
      <c r="C118" s="2"/>
      <c r="D118" s="2"/>
      <c r="E118" s="2"/>
      <c r="F118" s="2"/>
    </row>
    <row r="119" spans="1:6" x14ac:dyDescent="0.25">
      <c r="A119" s="3">
        <v>1</v>
      </c>
      <c r="B119" s="2">
        <v>0.99998843999999998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0.99999899999999997</v>
      </c>
      <c r="C120" s="2"/>
      <c r="D120" s="2"/>
      <c r="E120" s="2"/>
      <c r="F120" s="2"/>
    </row>
    <row r="121" spans="1:6" x14ac:dyDescent="0.25">
      <c r="A121" s="3" t="s">
        <v>90</v>
      </c>
      <c r="B121" s="2"/>
      <c r="C121" s="2">
        <v>631</v>
      </c>
      <c r="D121" s="2"/>
      <c r="E121" s="2"/>
      <c r="F121" s="2"/>
    </row>
    <row r="122" spans="1:6" x14ac:dyDescent="0.25">
      <c r="A122" s="5">
        <v>6.9729999999999995E-25</v>
      </c>
      <c r="B122" s="4">
        <v>6.9729680000000002E-25</v>
      </c>
      <c r="C122" s="2"/>
      <c r="D122" s="2"/>
      <c r="E122" s="2"/>
      <c r="F122" s="2"/>
    </row>
    <row r="123" spans="1:6" x14ac:dyDescent="0.25">
      <c r="A123" s="5">
        <v>1.5119999999999999E-24</v>
      </c>
      <c r="B123" s="4">
        <v>1.5117136E-24</v>
      </c>
      <c r="C123" s="2"/>
      <c r="D123" s="2"/>
      <c r="E123" s="2"/>
      <c r="F123" s="2"/>
    </row>
    <row r="124" spans="1:6" x14ac:dyDescent="0.25">
      <c r="A124" s="5">
        <v>1.6699999999999999E-23</v>
      </c>
      <c r="B124" s="4">
        <v>1.6698791E-23</v>
      </c>
      <c r="C124" s="2"/>
      <c r="D124" s="2"/>
      <c r="E124" s="2"/>
      <c r="F124" s="2"/>
    </row>
    <row r="125" spans="1:6" x14ac:dyDescent="0.25">
      <c r="A125" s="5">
        <v>6.0579999999999997E-22</v>
      </c>
      <c r="B125" s="4">
        <v>6.0576505999999995E-22</v>
      </c>
      <c r="C125" s="2"/>
      <c r="D125" s="2"/>
      <c r="E125" s="2"/>
      <c r="F125" s="2"/>
    </row>
    <row r="126" spans="1:6" x14ac:dyDescent="0.25">
      <c r="A126" s="3" t="s">
        <v>88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0.99997570000000002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0.99998626000000002</v>
      </c>
      <c r="C128" s="2"/>
      <c r="D128" s="2"/>
      <c r="E128" s="2"/>
      <c r="F128" s="2"/>
    </row>
    <row r="129" spans="1:6" x14ac:dyDescent="0.25">
      <c r="A129" s="3">
        <v>1</v>
      </c>
      <c r="B129" s="2">
        <v>0.99999033000000004</v>
      </c>
      <c r="C129" s="2"/>
      <c r="D129" s="2"/>
      <c r="E129" s="2"/>
      <c r="F129" s="2"/>
    </row>
    <row r="130" spans="1:6" x14ac:dyDescent="0.25">
      <c r="A130" s="3" t="s">
        <v>91</v>
      </c>
      <c r="B130" s="2"/>
      <c r="C130" s="2">
        <v>629</v>
      </c>
      <c r="D130" s="2"/>
      <c r="E130" s="2"/>
      <c r="F130" s="2"/>
    </row>
    <row r="131" spans="1:6" x14ac:dyDescent="0.25">
      <c r="A131" s="5">
        <v>4.8339999999999998E-21</v>
      </c>
      <c r="B131" s="4">
        <v>4.8337408000000001E-21</v>
      </c>
      <c r="C131" s="2"/>
      <c r="D131" s="2"/>
      <c r="E131" s="2"/>
      <c r="F131" s="2"/>
    </row>
    <row r="132" spans="1:6" x14ac:dyDescent="0.25">
      <c r="A132" s="5">
        <v>7.9920000000000003E-21</v>
      </c>
      <c r="B132" s="4">
        <v>7.9915979999999999E-21</v>
      </c>
      <c r="C132" s="2"/>
      <c r="D132" s="2"/>
      <c r="E132" s="2"/>
      <c r="F132" s="2"/>
    </row>
    <row r="133" spans="1:6" x14ac:dyDescent="0.25">
      <c r="A133" s="5">
        <v>9.9039999999999994E-21</v>
      </c>
      <c r="B133" s="4">
        <v>9.9041086999999995E-21</v>
      </c>
      <c r="C133" s="2"/>
      <c r="D133" s="2"/>
      <c r="E133" s="2"/>
      <c r="F133" s="2"/>
    </row>
    <row r="134" spans="1:6" x14ac:dyDescent="0.25">
      <c r="A134" s="5">
        <v>2.4619999999999999E-20</v>
      </c>
      <c r="B134" s="4">
        <v>2.4623612E-20</v>
      </c>
      <c r="C134" s="2"/>
      <c r="D134" s="2"/>
      <c r="E134" s="2"/>
      <c r="F134" s="2"/>
    </row>
    <row r="135" spans="1:6" x14ac:dyDescent="0.25">
      <c r="A135" s="3" t="s">
        <v>88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1</v>
      </c>
      <c r="C136" s="2"/>
      <c r="D136" s="2"/>
      <c r="E136" s="2"/>
      <c r="F136" s="2"/>
    </row>
    <row r="137" spans="1:6" x14ac:dyDescent="0.25">
      <c r="A137" s="3">
        <v>1</v>
      </c>
      <c r="B137" s="2">
        <v>1</v>
      </c>
      <c r="C137" s="2"/>
      <c r="D137" s="2"/>
      <c r="E137" s="2"/>
      <c r="F137" s="2"/>
    </row>
    <row r="138" spans="1:6" x14ac:dyDescent="0.25">
      <c r="A138" s="3">
        <v>1</v>
      </c>
      <c r="B138" s="2">
        <v>1</v>
      </c>
      <c r="C138" s="2"/>
      <c r="D138" s="2"/>
      <c r="E138" s="2"/>
      <c r="F138" s="2"/>
    </row>
    <row r="139" spans="1:6" x14ac:dyDescent="0.25">
      <c r="A139" s="3" t="s">
        <v>92</v>
      </c>
      <c r="B139" s="2"/>
      <c r="C139" s="2"/>
      <c r="D139" s="2"/>
      <c r="E139" s="2"/>
      <c r="F139" s="2"/>
    </row>
    <row r="140" spans="1:6" x14ac:dyDescent="0.25">
      <c r="A140" s="3" t="s">
        <v>183</v>
      </c>
      <c r="B140" s="2" t="s">
        <v>94</v>
      </c>
      <c r="C140" s="2">
        <v>3</v>
      </c>
      <c r="D140" s="2"/>
      <c r="E140" s="2"/>
      <c r="F140" s="2"/>
    </row>
    <row r="141" spans="1:6" x14ac:dyDescent="0.25">
      <c r="A141" s="3" t="s">
        <v>201</v>
      </c>
      <c r="B141" s="2">
        <v>1</v>
      </c>
      <c r="C141" s="2"/>
      <c r="D141" s="2"/>
      <c r="E141" s="2"/>
      <c r="F141" s="2"/>
    </row>
    <row r="142" spans="1:6" x14ac:dyDescent="0.25">
      <c r="A142" s="3" t="s">
        <v>206</v>
      </c>
      <c r="B142" s="2">
        <v>2</v>
      </c>
      <c r="C142" s="2"/>
      <c r="D142" s="2"/>
      <c r="E142" s="2"/>
      <c r="F142" s="2"/>
    </row>
    <row r="143" spans="1:6" x14ac:dyDescent="0.25">
      <c r="A143" s="3" t="s">
        <v>207</v>
      </c>
      <c r="B143" s="2">
        <v>3</v>
      </c>
      <c r="C143" s="2"/>
      <c r="D143" s="2"/>
      <c r="E143" s="2"/>
      <c r="F143" s="2"/>
    </row>
    <row r="145" spans="1:16" ht="18.75" x14ac:dyDescent="0.25">
      <c r="A145" s="1" t="s">
        <v>101</v>
      </c>
    </row>
    <row r="147" spans="1:16" x14ac:dyDescent="0.25">
      <c r="A147" s="3" t="s">
        <v>102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3" t="s">
        <v>103</v>
      </c>
      <c r="B148" s="3" t="s">
        <v>42</v>
      </c>
      <c r="C148" s="3" t="s">
        <v>104</v>
      </c>
      <c r="D148" s="3" t="s">
        <v>121</v>
      </c>
      <c r="E148" s="3" t="s">
        <v>43</v>
      </c>
      <c r="F148" s="3" t="s">
        <v>104</v>
      </c>
      <c r="G148" s="3" t="s">
        <v>121</v>
      </c>
      <c r="H148" s="3" t="s">
        <v>44</v>
      </c>
      <c r="I148" s="3" t="s">
        <v>104</v>
      </c>
      <c r="J148" s="3" t="s">
        <v>121</v>
      </c>
      <c r="K148" s="3" t="s">
        <v>45</v>
      </c>
      <c r="L148" s="3" t="s">
        <v>104</v>
      </c>
      <c r="M148" s="3" t="s">
        <v>121</v>
      </c>
      <c r="N148" s="3" t="s">
        <v>105</v>
      </c>
      <c r="O148" s="3" t="s">
        <v>9</v>
      </c>
      <c r="P148" s="2"/>
    </row>
    <row r="149" spans="1:16" x14ac:dyDescent="0.25">
      <c r="A149" s="3"/>
      <c r="B149" s="2">
        <v>1.2641</v>
      </c>
      <c r="C149" s="2">
        <v>7.7200000000000005E-2</v>
      </c>
      <c r="D149" s="2">
        <v>16.3719</v>
      </c>
      <c r="E149" s="2">
        <v>0.28549999999999998</v>
      </c>
      <c r="F149" s="2">
        <v>9.0800000000000006E-2</v>
      </c>
      <c r="G149" s="2">
        <v>3.1442999999999999</v>
      </c>
      <c r="H149" s="2">
        <v>-0.1734</v>
      </c>
      <c r="I149" s="2">
        <v>0.1171</v>
      </c>
      <c r="J149" s="2">
        <v>-1.4816</v>
      </c>
      <c r="K149" s="2">
        <v>-1.3762000000000001</v>
      </c>
      <c r="L149" s="2">
        <v>0.1565</v>
      </c>
      <c r="M149" s="2">
        <v>-8.7940000000000005</v>
      </c>
      <c r="N149" s="2">
        <v>269.60359999999997</v>
      </c>
      <c r="O149" s="4">
        <v>3.7000000000000003E-58</v>
      </c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3" t="s">
        <v>106</v>
      </c>
      <c r="B151" s="3" t="s">
        <v>42</v>
      </c>
      <c r="C151" s="3" t="s">
        <v>104</v>
      </c>
      <c r="D151" s="3" t="s">
        <v>121</v>
      </c>
      <c r="E151" s="3" t="s">
        <v>43</v>
      </c>
      <c r="F151" s="3" t="s">
        <v>104</v>
      </c>
      <c r="G151" s="3" t="s">
        <v>121</v>
      </c>
      <c r="H151" s="3" t="s">
        <v>44</v>
      </c>
      <c r="I151" s="3" t="s">
        <v>104</v>
      </c>
      <c r="J151" s="3" t="s">
        <v>121</v>
      </c>
      <c r="K151" s="3" t="s">
        <v>45</v>
      </c>
      <c r="L151" s="3" t="s">
        <v>104</v>
      </c>
      <c r="M151" s="3" t="s">
        <v>121</v>
      </c>
      <c r="N151" s="3" t="s">
        <v>105</v>
      </c>
      <c r="O151" s="3" t="s">
        <v>9</v>
      </c>
      <c r="P151" s="2"/>
    </row>
    <row r="152" spans="1:16" x14ac:dyDescent="0.25">
      <c r="A152" s="3" t="s">
        <v>183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3" t="s">
        <v>201</v>
      </c>
      <c r="B153" s="2">
        <v>0.10539999999999999</v>
      </c>
      <c r="C153" s="2">
        <v>0.1012</v>
      </c>
      <c r="D153" s="2">
        <v>1.0417000000000001</v>
      </c>
      <c r="E153" s="2">
        <v>-0.23580000000000001</v>
      </c>
      <c r="F153" s="2">
        <v>0.1231</v>
      </c>
      <c r="G153" s="2">
        <v>-1.9157</v>
      </c>
      <c r="H153" s="2">
        <v>-8.0699999999999994E-2</v>
      </c>
      <c r="I153" s="2">
        <v>0.15679999999999999</v>
      </c>
      <c r="J153" s="2">
        <v>-0.51480000000000004</v>
      </c>
      <c r="K153" s="2">
        <v>0.21110000000000001</v>
      </c>
      <c r="L153" s="2">
        <v>0.1978</v>
      </c>
      <c r="M153" s="2">
        <v>1.0669999999999999</v>
      </c>
      <c r="N153" s="2">
        <v>27.8795</v>
      </c>
      <c r="O153" s="4">
        <v>9.8999999999999994E-5</v>
      </c>
      <c r="P153" s="2"/>
    </row>
    <row r="154" spans="1:16" x14ac:dyDescent="0.25">
      <c r="A154" s="3" t="s">
        <v>206</v>
      </c>
      <c r="B154" s="2">
        <v>0.30919999999999997</v>
      </c>
      <c r="C154" s="2">
        <v>0.12429999999999999</v>
      </c>
      <c r="D154" s="2">
        <v>2.4878</v>
      </c>
      <c r="E154" s="2">
        <v>1.9599999999999999E-2</v>
      </c>
      <c r="F154" s="2">
        <v>0.15340000000000001</v>
      </c>
      <c r="G154" s="2">
        <v>0.1275</v>
      </c>
      <c r="H154" s="2">
        <v>5.67E-2</v>
      </c>
      <c r="I154" s="2">
        <v>0.18579999999999999</v>
      </c>
      <c r="J154" s="2">
        <v>0.30499999999999999</v>
      </c>
      <c r="K154" s="2">
        <v>-0.38540000000000002</v>
      </c>
      <c r="L154" s="2">
        <v>0.2596</v>
      </c>
      <c r="M154" s="2">
        <v>-1.4850000000000001</v>
      </c>
      <c r="N154" s="2"/>
      <c r="O154" s="2"/>
      <c r="P154" s="2"/>
    </row>
    <row r="155" spans="1:16" x14ac:dyDescent="0.25">
      <c r="A155" s="3" t="s">
        <v>207</v>
      </c>
      <c r="B155" s="2">
        <v>-0.41470000000000001</v>
      </c>
      <c r="C155" s="2">
        <v>0.1027</v>
      </c>
      <c r="D155" s="2">
        <v>-4.0370999999999997</v>
      </c>
      <c r="E155" s="2">
        <v>0.2162</v>
      </c>
      <c r="F155" s="2">
        <v>0.1174</v>
      </c>
      <c r="G155" s="2">
        <v>1.8425</v>
      </c>
      <c r="H155" s="2">
        <v>2.4E-2</v>
      </c>
      <c r="I155" s="2">
        <v>0.1515</v>
      </c>
      <c r="J155" s="2">
        <v>0.15859999999999999</v>
      </c>
      <c r="K155" s="2">
        <v>0.1744</v>
      </c>
      <c r="L155" s="2">
        <v>0.19850000000000001</v>
      </c>
      <c r="M155" s="2">
        <v>0.87870000000000004</v>
      </c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8" spans="1:16" ht="18.75" x14ac:dyDescent="0.25">
      <c r="A158" s="1" t="s">
        <v>107</v>
      </c>
    </row>
    <row r="160" spans="1:16" x14ac:dyDescent="0.25">
      <c r="A160" s="3" t="s">
        <v>102</v>
      </c>
      <c r="B160" s="3"/>
      <c r="C160" s="3"/>
      <c r="D160" s="3" t="s">
        <v>105</v>
      </c>
      <c r="E160" s="3" t="s">
        <v>108</v>
      </c>
      <c r="F160" s="3" t="s">
        <v>9</v>
      </c>
    </row>
    <row r="161" spans="1:6" x14ac:dyDescent="0.25">
      <c r="A161" s="3" t="s">
        <v>103</v>
      </c>
      <c r="B161" s="2"/>
      <c r="C161" s="2"/>
      <c r="D161" s="2"/>
      <c r="E161" s="2"/>
      <c r="F161" s="2"/>
    </row>
    <row r="162" spans="1:6" x14ac:dyDescent="0.25">
      <c r="A162" s="3" t="s">
        <v>109</v>
      </c>
      <c r="B162" s="3">
        <v>1</v>
      </c>
      <c r="C162" s="3">
        <v>2</v>
      </c>
      <c r="D162" s="2">
        <v>90.310100000000006</v>
      </c>
      <c r="E162" s="2">
        <v>1</v>
      </c>
      <c r="F162" s="4">
        <v>1.9999999999999998E-21</v>
      </c>
    </row>
    <row r="163" spans="1:6" x14ac:dyDescent="0.25">
      <c r="A163" s="3" t="s">
        <v>109</v>
      </c>
      <c r="B163" s="3">
        <v>1</v>
      </c>
      <c r="C163" s="3">
        <v>3</v>
      </c>
      <c r="D163" s="2">
        <v>93.2179</v>
      </c>
      <c r="E163" s="2">
        <v>1</v>
      </c>
      <c r="F163" s="4">
        <v>4.7000000000000003E-22</v>
      </c>
    </row>
    <row r="164" spans="1:6" x14ac:dyDescent="0.25">
      <c r="A164" s="3" t="s">
        <v>109</v>
      </c>
      <c r="B164" s="3">
        <v>1</v>
      </c>
      <c r="C164" s="3">
        <v>4</v>
      </c>
      <c r="D164" s="2">
        <v>160.36199999999999</v>
      </c>
      <c r="E164" s="2">
        <v>1</v>
      </c>
      <c r="F164" s="4">
        <v>9.4000000000000006E-37</v>
      </c>
    </row>
    <row r="165" spans="1:6" x14ac:dyDescent="0.25">
      <c r="A165" s="3" t="s">
        <v>109</v>
      </c>
      <c r="B165" s="3">
        <v>2</v>
      </c>
      <c r="C165" s="3">
        <v>3</v>
      </c>
      <c r="D165" s="2">
        <v>7.9581999999999997</v>
      </c>
      <c r="E165" s="2">
        <v>1</v>
      </c>
      <c r="F165" s="2">
        <v>4.7999999999999996E-3</v>
      </c>
    </row>
    <row r="166" spans="1:6" x14ac:dyDescent="0.25">
      <c r="A166" s="3" t="s">
        <v>109</v>
      </c>
      <c r="B166" s="3">
        <v>2</v>
      </c>
      <c r="C166" s="3">
        <v>4</v>
      </c>
      <c r="D166" s="2">
        <v>57.161200000000001</v>
      </c>
      <c r="E166" s="2">
        <v>1</v>
      </c>
      <c r="F166" s="4">
        <v>4E-14</v>
      </c>
    </row>
    <row r="167" spans="1:6" x14ac:dyDescent="0.25">
      <c r="A167" s="3" t="s">
        <v>109</v>
      </c>
      <c r="B167" s="3">
        <v>3</v>
      </c>
      <c r="C167" s="3">
        <v>4</v>
      </c>
      <c r="D167" s="2">
        <v>24.694400000000002</v>
      </c>
      <c r="E167" s="2">
        <v>1</v>
      </c>
      <c r="F167" s="4">
        <v>6.7000000000000004E-7</v>
      </c>
    </row>
    <row r="168" spans="1:6" x14ac:dyDescent="0.25">
      <c r="A168" s="3" t="s">
        <v>183</v>
      </c>
      <c r="B168" s="2"/>
      <c r="C168" s="2"/>
      <c r="D168" s="2"/>
      <c r="E168" s="2"/>
      <c r="F168" s="2"/>
    </row>
    <row r="169" spans="1:6" x14ac:dyDescent="0.25">
      <c r="A169" s="3" t="s">
        <v>109</v>
      </c>
      <c r="B169" s="3">
        <v>1</v>
      </c>
      <c r="C169" s="3">
        <v>2</v>
      </c>
      <c r="D169" s="2">
        <v>23.728200000000001</v>
      </c>
      <c r="E169" s="2">
        <v>2</v>
      </c>
      <c r="F169" s="4">
        <v>6.9999999999999999E-6</v>
      </c>
    </row>
    <row r="170" spans="1:6" x14ac:dyDescent="0.25">
      <c r="A170" s="3" t="s">
        <v>109</v>
      </c>
      <c r="B170" s="3">
        <v>1</v>
      </c>
      <c r="C170" s="3">
        <v>3</v>
      </c>
      <c r="D170" s="2">
        <v>4.9462999999999999</v>
      </c>
      <c r="E170" s="2">
        <v>2</v>
      </c>
      <c r="F170" s="2">
        <v>8.4000000000000005E-2</v>
      </c>
    </row>
    <row r="171" spans="1:6" x14ac:dyDescent="0.25">
      <c r="A171" s="3" t="s">
        <v>109</v>
      </c>
      <c r="B171" s="3">
        <v>1</v>
      </c>
      <c r="C171" s="3">
        <v>4</v>
      </c>
      <c r="D171" s="2">
        <v>5.4420000000000002</v>
      </c>
      <c r="E171" s="2">
        <v>2</v>
      </c>
      <c r="F171" s="2">
        <v>6.6000000000000003E-2</v>
      </c>
    </row>
    <row r="172" spans="1:6" x14ac:dyDescent="0.25">
      <c r="A172" s="3" t="s">
        <v>109</v>
      </c>
      <c r="B172" s="3">
        <v>2</v>
      </c>
      <c r="C172" s="3">
        <v>3</v>
      </c>
      <c r="D172" s="2">
        <v>1.0418000000000001</v>
      </c>
      <c r="E172" s="2">
        <v>2</v>
      </c>
      <c r="F172" s="2">
        <v>0.59</v>
      </c>
    </row>
    <row r="173" spans="1:6" x14ac:dyDescent="0.25">
      <c r="A173" s="3" t="s">
        <v>109</v>
      </c>
      <c r="B173" s="3">
        <v>2</v>
      </c>
      <c r="C173" s="3">
        <v>4</v>
      </c>
      <c r="D173" s="2">
        <v>2.4994000000000001</v>
      </c>
      <c r="E173" s="2">
        <v>2</v>
      </c>
      <c r="F173" s="2">
        <v>0.28999999999999998</v>
      </c>
    </row>
    <row r="174" spans="1:6" x14ac:dyDescent="0.25">
      <c r="A174" s="3" t="s">
        <v>109</v>
      </c>
      <c r="B174" s="3">
        <v>3</v>
      </c>
      <c r="C174" s="3">
        <v>4</v>
      </c>
      <c r="D174" s="2">
        <v>1.3385</v>
      </c>
      <c r="E174" s="2">
        <v>2</v>
      </c>
      <c r="F174" s="2">
        <v>0.51</v>
      </c>
    </row>
    <row r="176" spans="1:6" ht="18.75" x14ac:dyDescent="0.25">
      <c r="A176" s="1" t="s">
        <v>110</v>
      </c>
    </row>
    <row r="178" spans="1:9" x14ac:dyDescent="0.25">
      <c r="A178" s="2"/>
      <c r="B178" s="3" t="s">
        <v>42</v>
      </c>
      <c r="C178" s="3" t="s">
        <v>104</v>
      </c>
      <c r="D178" s="3" t="s">
        <v>43</v>
      </c>
      <c r="E178" s="3" t="s">
        <v>104</v>
      </c>
      <c r="F178" s="3" t="s">
        <v>44</v>
      </c>
      <c r="G178" s="3" t="s">
        <v>104</v>
      </c>
      <c r="H178" s="3" t="s">
        <v>45</v>
      </c>
      <c r="I178" s="3" t="s">
        <v>104</v>
      </c>
    </row>
    <row r="179" spans="1:9" x14ac:dyDescent="0.25">
      <c r="A179" s="3" t="s">
        <v>111</v>
      </c>
      <c r="B179" s="2">
        <v>0.56469999999999998</v>
      </c>
      <c r="C179" s="2">
        <v>2.0299999999999999E-2</v>
      </c>
      <c r="D179" s="2">
        <v>0.24149999999999999</v>
      </c>
      <c r="E179" s="2">
        <v>1.6799999999999999E-2</v>
      </c>
      <c r="F179" s="2">
        <v>0.1444</v>
      </c>
      <c r="G179" s="2">
        <v>1.7299999999999999E-2</v>
      </c>
      <c r="H179" s="2">
        <v>4.9399999999999999E-2</v>
      </c>
      <c r="I179" s="2">
        <v>8.8000000000000005E-3</v>
      </c>
    </row>
    <row r="180" spans="1:9" x14ac:dyDescent="0.25">
      <c r="A180" s="3" t="s">
        <v>106</v>
      </c>
      <c r="B180" s="2"/>
      <c r="C180" s="2"/>
      <c r="D180" s="2"/>
      <c r="E180" s="2"/>
      <c r="F180" s="2"/>
      <c r="G180" s="2"/>
      <c r="H180" s="2"/>
      <c r="I180" s="2"/>
    </row>
    <row r="181" spans="1:9" x14ac:dyDescent="0.25">
      <c r="A181" s="3" t="s">
        <v>183</v>
      </c>
      <c r="B181" s="2"/>
      <c r="C181" s="2"/>
      <c r="D181" s="2"/>
      <c r="E181" s="2"/>
      <c r="F181" s="2"/>
      <c r="G181" s="2"/>
      <c r="H181" s="2"/>
      <c r="I181" s="2"/>
    </row>
    <row r="182" spans="1:9" x14ac:dyDescent="0.25">
      <c r="A182" s="3" t="s">
        <v>201</v>
      </c>
      <c r="B182" s="2">
        <v>0.42420000000000002</v>
      </c>
      <c r="C182" s="2" t="s">
        <v>11</v>
      </c>
      <c r="D182" s="2">
        <v>0.26500000000000001</v>
      </c>
      <c r="E182" s="2" t="s">
        <v>11</v>
      </c>
      <c r="F182" s="2">
        <v>0.32700000000000001</v>
      </c>
      <c r="G182" s="2" t="s">
        <v>11</v>
      </c>
      <c r="H182" s="2">
        <v>0.38450000000000001</v>
      </c>
      <c r="I182" s="2" t="s">
        <v>11</v>
      </c>
    </row>
    <row r="183" spans="1:9" x14ac:dyDescent="0.25">
      <c r="A183" s="3" t="s">
        <v>206</v>
      </c>
      <c r="B183" s="2">
        <v>0.21740000000000001</v>
      </c>
      <c r="C183" s="2" t="s">
        <v>11</v>
      </c>
      <c r="D183" s="2">
        <v>0.14299999999999999</v>
      </c>
      <c r="E183" s="2" t="s">
        <v>11</v>
      </c>
      <c r="F183" s="2">
        <v>0.15679999999999999</v>
      </c>
      <c r="G183" s="2" t="s">
        <v>11</v>
      </c>
      <c r="H183" s="2">
        <v>8.8499999999999995E-2</v>
      </c>
      <c r="I183" s="2" t="s">
        <v>11</v>
      </c>
    </row>
    <row r="184" spans="1:9" x14ac:dyDescent="0.25">
      <c r="A184" s="3" t="s">
        <v>207</v>
      </c>
      <c r="B184" s="2">
        <v>0.35849999999999999</v>
      </c>
      <c r="C184" s="2" t="s">
        <v>11</v>
      </c>
      <c r="D184" s="2">
        <v>0.59199999999999997</v>
      </c>
      <c r="E184" s="2" t="s">
        <v>11</v>
      </c>
      <c r="F184" s="2">
        <v>0.51619999999999999</v>
      </c>
      <c r="G184" s="2" t="s">
        <v>11</v>
      </c>
      <c r="H184" s="2">
        <v>0.52700000000000002</v>
      </c>
      <c r="I184" s="2" t="s">
        <v>11</v>
      </c>
    </row>
    <row r="186" spans="1:9" ht="18.75" x14ac:dyDescent="0.25">
      <c r="A186" s="1" t="s">
        <v>112</v>
      </c>
    </row>
    <row r="188" spans="1:9" x14ac:dyDescent="0.25">
      <c r="A188" s="2"/>
      <c r="B188" s="3" t="s">
        <v>42</v>
      </c>
      <c r="C188" s="3" t="s">
        <v>43</v>
      </c>
      <c r="D188" s="3" t="s">
        <v>44</v>
      </c>
      <c r="E188" s="3" t="s">
        <v>45</v>
      </c>
    </row>
    <row r="189" spans="1:9" x14ac:dyDescent="0.25">
      <c r="A189" s="3" t="s">
        <v>113</v>
      </c>
      <c r="B189" s="2">
        <v>0.56469999999999998</v>
      </c>
      <c r="C189" s="2">
        <v>0.24149999999999999</v>
      </c>
      <c r="D189" s="2">
        <v>0.1444</v>
      </c>
      <c r="E189" s="2">
        <v>4.9399999999999999E-2</v>
      </c>
    </row>
    <row r="190" spans="1:9" x14ac:dyDescent="0.25">
      <c r="A190" s="3" t="s">
        <v>106</v>
      </c>
      <c r="B190" s="2"/>
      <c r="C190" s="2"/>
      <c r="D190" s="2"/>
      <c r="E190" s="2"/>
    </row>
    <row r="191" spans="1:9" x14ac:dyDescent="0.25">
      <c r="A191" s="3" t="s">
        <v>183</v>
      </c>
      <c r="B191" s="2"/>
      <c r="C191" s="2"/>
      <c r="D191" s="2"/>
      <c r="E191" s="2"/>
    </row>
    <row r="192" spans="1:9" x14ac:dyDescent="0.25">
      <c r="A192" s="3" t="s">
        <v>201</v>
      </c>
      <c r="B192" s="2">
        <v>0.64780000000000004</v>
      </c>
      <c r="C192" s="2">
        <v>0.1731</v>
      </c>
      <c r="D192" s="2">
        <v>0.12770000000000001</v>
      </c>
      <c r="E192" s="2">
        <v>5.1400000000000001E-2</v>
      </c>
    </row>
    <row r="193" spans="1:9" x14ac:dyDescent="0.25">
      <c r="A193" s="3" t="s">
        <v>206</v>
      </c>
      <c r="B193" s="2">
        <v>0.66600000000000004</v>
      </c>
      <c r="C193" s="2">
        <v>0.18740000000000001</v>
      </c>
      <c r="D193" s="2">
        <v>0.1229</v>
      </c>
      <c r="E193" s="2">
        <v>2.3699999999999999E-2</v>
      </c>
    </row>
    <row r="194" spans="1:9" x14ac:dyDescent="0.25">
      <c r="A194" s="3" t="s">
        <v>207</v>
      </c>
      <c r="B194" s="2">
        <v>0.45390000000000003</v>
      </c>
      <c r="C194" s="2">
        <v>0.3206</v>
      </c>
      <c r="D194" s="2">
        <v>0.16719999999999999</v>
      </c>
      <c r="E194" s="2">
        <v>5.8400000000000001E-2</v>
      </c>
    </row>
    <row r="196" spans="1:9" ht="18.75" x14ac:dyDescent="0.25">
      <c r="A196" s="1" t="s">
        <v>114</v>
      </c>
    </row>
    <row r="198" spans="1:9" x14ac:dyDescent="0.25">
      <c r="A198" s="2"/>
      <c r="B198" s="24" t="s">
        <v>109</v>
      </c>
      <c r="C198" s="25"/>
      <c r="D198" s="25"/>
      <c r="E198" s="25"/>
      <c r="F198" s="25"/>
      <c r="G198" s="25"/>
      <c r="H198" s="25"/>
      <c r="I198" s="26"/>
    </row>
    <row r="199" spans="1:9" x14ac:dyDescent="0.25">
      <c r="A199" s="3" t="s">
        <v>183</v>
      </c>
      <c r="B199" s="3">
        <v>1</v>
      </c>
      <c r="C199" s="3" t="s">
        <v>104</v>
      </c>
      <c r="D199" s="3">
        <v>2</v>
      </c>
      <c r="E199" s="3" t="s">
        <v>104</v>
      </c>
      <c r="F199" s="3">
        <v>3</v>
      </c>
      <c r="G199" s="3" t="s">
        <v>104</v>
      </c>
      <c r="H199" s="3">
        <v>4</v>
      </c>
      <c r="I199" s="3" t="s">
        <v>104</v>
      </c>
    </row>
    <row r="200" spans="1:9" x14ac:dyDescent="0.25">
      <c r="A200" s="3" t="s">
        <v>201</v>
      </c>
      <c r="B200" s="2">
        <v>0.64780000000000004</v>
      </c>
      <c r="C200" s="2">
        <v>3.1300000000000001E-2</v>
      </c>
      <c r="D200" s="2">
        <v>0.1731</v>
      </c>
      <c r="E200" s="2">
        <v>2.2200000000000001E-2</v>
      </c>
      <c r="F200" s="2">
        <v>0.12770000000000001</v>
      </c>
      <c r="G200" s="2">
        <v>2.5499999999999998E-2</v>
      </c>
      <c r="H200" s="2">
        <v>5.1400000000000001E-2</v>
      </c>
      <c r="I200" s="2">
        <v>1.35E-2</v>
      </c>
    </row>
    <row r="201" spans="1:9" x14ac:dyDescent="0.25">
      <c r="A201" s="3" t="s">
        <v>206</v>
      </c>
      <c r="B201" s="2">
        <v>0.66600000000000004</v>
      </c>
      <c r="C201" s="2">
        <v>4.3299999999999998E-2</v>
      </c>
      <c r="D201" s="2">
        <v>0.18740000000000001</v>
      </c>
      <c r="E201" s="2">
        <v>3.4500000000000003E-2</v>
      </c>
      <c r="F201" s="2">
        <v>0.1229</v>
      </c>
      <c r="G201" s="2">
        <v>3.27E-2</v>
      </c>
      <c r="H201" s="2">
        <v>2.3699999999999999E-2</v>
      </c>
      <c r="I201" s="2">
        <v>1.09E-2</v>
      </c>
    </row>
    <row r="202" spans="1:9" x14ac:dyDescent="0.25">
      <c r="A202" s="3" t="s">
        <v>207</v>
      </c>
      <c r="B202" s="2">
        <v>0.45390000000000003</v>
      </c>
      <c r="C202" s="2">
        <v>3.3500000000000002E-2</v>
      </c>
      <c r="D202" s="2">
        <v>0.3206</v>
      </c>
      <c r="E202" s="2">
        <v>3.04E-2</v>
      </c>
      <c r="F202" s="2">
        <v>0.16719999999999999</v>
      </c>
      <c r="G202" s="2">
        <v>2.9899999999999999E-2</v>
      </c>
      <c r="H202" s="2">
        <v>5.8400000000000001E-2</v>
      </c>
      <c r="I202" s="2">
        <v>1.54E-2</v>
      </c>
    </row>
    <row r="203" spans="1:9" x14ac:dyDescent="0.25">
      <c r="A203" s="27"/>
      <c r="B203" s="28"/>
      <c r="C203" s="28"/>
      <c r="D203" s="28"/>
      <c r="E203" s="28"/>
      <c r="F203" s="28"/>
      <c r="G203" s="28"/>
      <c r="H203" s="28"/>
      <c r="I203" s="29"/>
    </row>
    <row r="204" spans="1:9" x14ac:dyDescent="0.25">
      <c r="A204" s="2"/>
      <c r="B204" s="24" t="s">
        <v>115</v>
      </c>
      <c r="C204" s="25"/>
      <c r="D204" s="25"/>
      <c r="E204" s="25"/>
      <c r="F204" s="25"/>
      <c r="G204" s="25"/>
      <c r="H204" s="25"/>
      <c r="I204" s="26"/>
    </row>
    <row r="205" spans="1:9" x14ac:dyDescent="0.25">
      <c r="A205" s="3" t="s">
        <v>109</v>
      </c>
      <c r="B205" s="3" t="s">
        <v>87</v>
      </c>
      <c r="C205" s="3" t="s">
        <v>104</v>
      </c>
      <c r="D205" s="3" t="s">
        <v>89</v>
      </c>
      <c r="E205" s="3" t="s">
        <v>104</v>
      </c>
      <c r="F205" s="3" t="s">
        <v>90</v>
      </c>
      <c r="G205" s="3" t="s">
        <v>104</v>
      </c>
      <c r="H205" s="3" t="s">
        <v>91</v>
      </c>
      <c r="I205" s="3" t="s">
        <v>104</v>
      </c>
    </row>
    <row r="206" spans="1:9" x14ac:dyDescent="0.25">
      <c r="A206" s="3">
        <v>1</v>
      </c>
      <c r="B206" s="2">
        <v>0.88849999999999996</v>
      </c>
      <c r="C206" s="2" t="s">
        <v>11</v>
      </c>
      <c r="D206" s="2">
        <v>4.9000000000000002E-2</v>
      </c>
      <c r="E206" s="2" t="s">
        <v>11</v>
      </c>
      <c r="F206" s="2">
        <v>5.8200000000000002E-2</v>
      </c>
      <c r="G206" s="2" t="s">
        <v>11</v>
      </c>
      <c r="H206" s="2">
        <v>4.3E-3</v>
      </c>
      <c r="I206" s="2" t="s">
        <v>11</v>
      </c>
    </row>
    <row r="207" spans="1:9" x14ac:dyDescent="0.25">
      <c r="A207" s="3">
        <v>2</v>
      </c>
      <c r="B207" s="2">
        <v>0.1145</v>
      </c>
      <c r="C207" s="2" t="s">
        <v>11</v>
      </c>
      <c r="D207" s="2">
        <v>0.82479999999999998</v>
      </c>
      <c r="E207" s="2" t="s">
        <v>11</v>
      </c>
      <c r="F207" s="2">
        <v>4.9700000000000001E-2</v>
      </c>
      <c r="G207" s="2" t="s">
        <v>11</v>
      </c>
      <c r="H207" s="2">
        <v>1.0999999999999999E-2</v>
      </c>
      <c r="I207" s="2" t="s">
        <v>11</v>
      </c>
    </row>
    <row r="208" spans="1:9" x14ac:dyDescent="0.25">
      <c r="A208" s="3">
        <v>3</v>
      </c>
      <c r="B208" s="2">
        <v>0.2276</v>
      </c>
      <c r="C208" s="2" t="s">
        <v>11</v>
      </c>
      <c r="D208" s="2">
        <v>8.3199999999999996E-2</v>
      </c>
      <c r="E208" s="2" t="s">
        <v>11</v>
      </c>
      <c r="F208" s="2">
        <v>0.68710000000000004</v>
      </c>
      <c r="G208" s="2" t="s">
        <v>11</v>
      </c>
      <c r="H208" s="2">
        <v>2.2000000000000001E-3</v>
      </c>
      <c r="I208" s="2" t="s">
        <v>11</v>
      </c>
    </row>
    <row r="209" spans="1:9" x14ac:dyDescent="0.25">
      <c r="A209" s="3">
        <v>4</v>
      </c>
      <c r="B209" s="2">
        <v>4.9000000000000002E-2</v>
      </c>
      <c r="C209" s="2" t="s">
        <v>11</v>
      </c>
      <c r="D209" s="2">
        <v>5.3800000000000001E-2</v>
      </c>
      <c r="E209" s="2" t="s">
        <v>11</v>
      </c>
      <c r="F209" s="2">
        <v>6.4000000000000003E-3</v>
      </c>
      <c r="G209" s="2" t="s">
        <v>11</v>
      </c>
      <c r="H209" s="2">
        <v>0.89080000000000004</v>
      </c>
      <c r="I209" s="2" t="s">
        <v>11</v>
      </c>
    </row>
  </sheetData>
  <mergeCells count="5">
    <mergeCell ref="A3:F3"/>
    <mergeCell ref="B69:F69"/>
    <mergeCell ref="B198:I198"/>
    <mergeCell ref="A203:I203"/>
    <mergeCell ref="B204:I20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Table D2b</vt:lpstr>
      <vt:lpstr>Figure D1b and D6-customers</vt:lpstr>
      <vt:lpstr>Figure D2b-D5-customers</vt:lpstr>
      <vt:lpstr>a1 results</vt:lpstr>
      <vt:lpstr>h7a</vt:lpstr>
      <vt:lpstr>h30</vt:lpstr>
      <vt:lpstr>ASCj16</vt:lpstr>
      <vt:lpstr>ASCj19</vt:lpstr>
      <vt:lpstr>sector_3</vt:lpstr>
      <vt:lpstr>isic</vt:lpstr>
      <vt:lpstr>mgmt</vt:lpstr>
      <vt:lpstr>b7</vt:lpstr>
      <vt:lpstr>size4</vt:lpstr>
      <vt:lpstr>Age cont</vt:lpstr>
      <vt:lpstr>b2a</vt:lpstr>
      <vt:lpstr>car7</vt:lpstr>
      <vt:lpstr>tr16</vt:lpstr>
      <vt:lpstr>b4a</vt:lpstr>
      <vt:lpstr>gend4</vt:lpstr>
      <vt:lpstr>e1</vt:lpstr>
      <vt:lpstr>a7</vt:lpstr>
      <vt:lpstr>b1</vt:lpstr>
      <vt:lpstr>lform3</vt:lpstr>
      <vt:lpstr>shareholding</vt:lpstr>
      <vt:lpstr>ASCd16</vt:lpstr>
      <vt:lpstr>graft2 exp</vt:lpstr>
      <vt:lpstr>graft3 exp</vt:lpstr>
      <vt:lpstr>crime1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Karalashvili</dc:creator>
  <cp:lastModifiedBy>Nona Karalashvili</cp:lastModifiedBy>
  <dcterms:created xsi:type="dcterms:W3CDTF">2018-05-15T17:53:38Z</dcterms:created>
  <dcterms:modified xsi:type="dcterms:W3CDTF">2023-01-03T23:04:32Z</dcterms:modified>
</cp:coreProperties>
</file>